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RLT C F" sheetId="1" r:id="rId1"/>
    <sheet name="indice IPC" sheetId="2" r:id="rId2"/>
    <sheet name="barre" sheetId="3" r:id="rId3"/>
    <sheet name="indice Handi" sheetId="4" r:id="rId4"/>
    <sheet name="Dates de naissance" sheetId="5" r:id="rId5"/>
  </sheets>
  <definedNames/>
  <calcPr fullCalcOnLoad="1"/>
</workbook>
</file>

<file path=xl/sharedStrings.xml><?xml version="1.0" encoding="utf-8"?>
<sst xmlns="http://schemas.openxmlformats.org/spreadsheetml/2006/main" count="436" uniqueCount="213">
  <si>
    <t>Nom</t>
  </si>
  <si>
    <t>Région</t>
  </si>
  <si>
    <t>Prénom</t>
  </si>
  <si>
    <t>Licence</t>
  </si>
  <si>
    <t>Poids</t>
  </si>
  <si>
    <t>ind. I.P.C</t>
  </si>
  <si>
    <t>ind. Handi</t>
  </si>
  <si>
    <t>Total</t>
  </si>
  <si>
    <t>Place</t>
  </si>
  <si>
    <t>COUPE DE France D' HALTEROPHILIE Inter-Régionale</t>
  </si>
  <si>
    <t>HANDISPORT</t>
  </si>
  <si>
    <t>Les Muraux le 24 Novembre 2001</t>
  </si>
  <si>
    <t>Mouvement I.P.C</t>
  </si>
  <si>
    <t>Mouvement Handisport</t>
  </si>
  <si>
    <t>Centre</t>
  </si>
  <si>
    <t>FIRMINHAC</t>
  </si>
  <si>
    <t>Mathieux</t>
  </si>
  <si>
    <t>006-168</t>
  </si>
  <si>
    <t>JUTAND</t>
  </si>
  <si>
    <t>Valérie</t>
  </si>
  <si>
    <t>000-438</t>
  </si>
  <si>
    <t>Jérome</t>
  </si>
  <si>
    <t>HELIERE</t>
  </si>
  <si>
    <t>003-191</t>
  </si>
  <si>
    <t>MEMBROT</t>
  </si>
  <si>
    <t>Jean Pierre</t>
  </si>
  <si>
    <t>006-325</t>
  </si>
  <si>
    <t>000-568</t>
  </si>
  <si>
    <t>Jean Michel</t>
  </si>
  <si>
    <t xml:space="preserve">Nord </t>
  </si>
  <si>
    <t>de</t>
  </si>
  <si>
    <t>Calais</t>
  </si>
  <si>
    <t>TYROU</t>
  </si>
  <si>
    <t>PIVETEAU</t>
  </si>
  <si>
    <t>Boussemaère</t>
  </si>
  <si>
    <t>COURTY</t>
  </si>
  <si>
    <t>JACOBS</t>
  </si>
  <si>
    <t>Souhad</t>
  </si>
  <si>
    <t>Carl</t>
  </si>
  <si>
    <t>Arnaud</t>
  </si>
  <si>
    <t>Grégory</t>
  </si>
  <si>
    <t>001-250</t>
  </si>
  <si>
    <t>001-246</t>
  </si>
  <si>
    <t>001-245</t>
  </si>
  <si>
    <t>Pas</t>
  </si>
  <si>
    <t xml:space="preserve">Ile </t>
  </si>
  <si>
    <t>France</t>
  </si>
  <si>
    <t>Picardie</t>
  </si>
  <si>
    <t>Sud</t>
  </si>
  <si>
    <t>Ouest</t>
  </si>
  <si>
    <t>Première</t>
  </si>
  <si>
    <t>Deuxième</t>
  </si>
  <si>
    <t>Troisième</t>
  </si>
  <si>
    <t>Quatrième</t>
  </si>
  <si>
    <t>Cinquième</t>
  </si>
  <si>
    <t>Sixième</t>
  </si>
  <si>
    <t>Points</t>
  </si>
  <si>
    <t>Classement XVIIIème  Coupe de France 2001</t>
  </si>
  <si>
    <t>BURGY</t>
  </si>
  <si>
    <t>DASILVA</t>
  </si>
  <si>
    <t>VALLET</t>
  </si>
  <si>
    <t>Pascal</t>
  </si>
  <si>
    <t>Mohamed</t>
  </si>
  <si>
    <t>Carine</t>
  </si>
  <si>
    <t>Thierry</t>
  </si>
  <si>
    <t>Fernando</t>
  </si>
  <si>
    <t>MAZIN</t>
  </si>
  <si>
    <t>LAMBERT</t>
  </si>
  <si>
    <t>PAPIN</t>
  </si>
  <si>
    <t>J. Louis</t>
  </si>
  <si>
    <t>Olivier</t>
  </si>
  <si>
    <t>Claude</t>
  </si>
  <si>
    <t>M. Louise</t>
  </si>
  <si>
    <t>LESUPERBE</t>
  </si>
  <si>
    <t>DINCHER</t>
  </si>
  <si>
    <t>BERNE</t>
  </si>
  <si>
    <t>BUSQUET</t>
  </si>
  <si>
    <t>Serge</t>
  </si>
  <si>
    <t>Alexandra</t>
  </si>
  <si>
    <t>Nacer</t>
  </si>
  <si>
    <t>Pierre</t>
  </si>
  <si>
    <t>Noms</t>
  </si>
  <si>
    <t>Prénoms</t>
  </si>
  <si>
    <t>Charge Soulevée</t>
  </si>
  <si>
    <t>Indice IPC</t>
  </si>
  <si>
    <t>indice O'Car.</t>
  </si>
  <si>
    <t>Coupe de France aux Muraux Indice IPC</t>
  </si>
  <si>
    <t xml:space="preserve">Tyrou </t>
  </si>
  <si>
    <t xml:space="preserve">Jacobs </t>
  </si>
  <si>
    <t>Courty</t>
  </si>
  <si>
    <t>Boussemaere</t>
  </si>
  <si>
    <t>Gazhouani</t>
  </si>
  <si>
    <t>Burgy</t>
  </si>
  <si>
    <t>Berne</t>
  </si>
  <si>
    <t>Lesuperbe</t>
  </si>
  <si>
    <t>Jutand</t>
  </si>
  <si>
    <t>Dicher</t>
  </si>
  <si>
    <t>Drbala</t>
  </si>
  <si>
    <t>Busquet</t>
  </si>
  <si>
    <t>Perriere</t>
  </si>
  <si>
    <t>Papin</t>
  </si>
  <si>
    <t>Mazin</t>
  </si>
  <si>
    <t>Lambert</t>
  </si>
  <si>
    <t>Laboudette</t>
  </si>
  <si>
    <t>Karroum</t>
  </si>
  <si>
    <t>Vallet</t>
  </si>
  <si>
    <t>Dasilva</t>
  </si>
  <si>
    <t>Wolff</t>
  </si>
  <si>
    <t>Piveteau</t>
  </si>
  <si>
    <t>Membrot</t>
  </si>
  <si>
    <t>Firminhac</t>
  </si>
  <si>
    <t>Helliere</t>
  </si>
  <si>
    <t>J. Micheel</t>
  </si>
  <si>
    <t>J. Pierre</t>
  </si>
  <si>
    <t>Cédric</t>
  </si>
  <si>
    <t>Servajean</t>
  </si>
  <si>
    <t>Martine</t>
  </si>
  <si>
    <t>Indice Handi.</t>
  </si>
  <si>
    <t>Indice O'Car.</t>
  </si>
  <si>
    <t>Tyrou</t>
  </si>
  <si>
    <t xml:space="preserve">Dincher </t>
  </si>
  <si>
    <t>Premier Plateau</t>
  </si>
  <si>
    <t>Deuxieme Plateau</t>
  </si>
  <si>
    <t>Gazouhani</t>
  </si>
  <si>
    <t>Troisième Plateau</t>
  </si>
  <si>
    <t xml:space="preserve">Busquet </t>
  </si>
  <si>
    <t>Wallesch</t>
  </si>
  <si>
    <t>Franck</t>
  </si>
  <si>
    <t>Quatrième Plateau</t>
  </si>
  <si>
    <t xml:space="preserve">Lambert </t>
  </si>
  <si>
    <t>Derbala</t>
  </si>
  <si>
    <t>Descombe</t>
  </si>
  <si>
    <t>Christian</t>
  </si>
  <si>
    <t>Cinquième Plateau</t>
  </si>
  <si>
    <t>Pain</t>
  </si>
  <si>
    <t>J. Michel</t>
  </si>
  <si>
    <t xml:space="preserve">Castel </t>
  </si>
  <si>
    <t>Charly</t>
  </si>
  <si>
    <t>Jacobs</t>
  </si>
  <si>
    <t>Boissonnnnet</t>
  </si>
  <si>
    <t>Renée</t>
  </si>
  <si>
    <t>10 h 30</t>
  </si>
  <si>
    <t>15 h 00</t>
  </si>
  <si>
    <t>15 h 45</t>
  </si>
  <si>
    <t>16 h 30</t>
  </si>
  <si>
    <t>17 h 15</t>
  </si>
  <si>
    <t>18 h 00</t>
  </si>
  <si>
    <t>Coupe de France 2001 Aux Muraux</t>
  </si>
  <si>
    <t>Boissonnet</t>
  </si>
  <si>
    <t>007-030</t>
  </si>
  <si>
    <t>002-681</t>
  </si>
  <si>
    <t>004-375</t>
  </si>
  <si>
    <t>Castel</t>
  </si>
  <si>
    <t>Deuxième Plateau</t>
  </si>
  <si>
    <t>11 h 15</t>
  </si>
  <si>
    <t>12 h 00</t>
  </si>
  <si>
    <t>13 h 00</t>
  </si>
  <si>
    <t>13 h 45</t>
  </si>
  <si>
    <t>Pesée 1er Plateau 8 h 30</t>
  </si>
  <si>
    <t>Commission d' HALTEROPHILIE</t>
  </si>
  <si>
    <t>F.F.H Handisport</t>
  </si>
  <si>
    <t>Nature de la compétition</t>
  </si>
  <si>
    <t>Coupe de France</t>
  </si>
  <si>
    <t xml:space="preserve">Lieu : </t>
  </si>
  <si>
    <t>Les Muraux</t>
  </si>
  <si>
    <t>Date :</t>
  </si>
  <si>
    <t>Région :</t>
  </si>
  <si>
    <t>N° licence</t>
  </si>
  <si>
    <t>Nom :</t>
  </si>
  <si>
    <t>Poids de corps</t>
  </si>
  <si>
    <t>Développé couché I.S.O.D.</t>
  </si>
  <si>
    <t>1 essai</t>
  </si>
  <si>
    <t>2ème esai</t>
  </si>
  <si>
    <t>3ème essai</t>
  </si>
  <si>
    <t>1er changement</t>
  </si>
  <si>
    <t>2ème changement</t>
  </si>
  <si>
    <t>Changement 1er essai 5' avant la compétition</t>
  </si>
  <si>
    <t>Noir essai réussi</t>
  </si>
  <si>
    <t>Rouge essai raté</t>
  </si>
  <si>
    <t>Rose record + de 20 ans</t>
  </si>
  <si>
    <t>Vert record - 20 de ans</t>
  </si>
  <si>
    <t>Bleu record d' Europe</t>
  </si>
  <si>
    <t>009-042</t>
  </si>
  <si>
    <t>009-041</t>
  </si>
  <si>
    <t>EST</t>
  </si>
  <si>
    <t>PASCAL</t>
  </si>
  <si>
    <t>ALI CHARIF</t>
  </si>
  <si>
    <t>Sofiane</t>
  </si>
  <si>
    <t>KARROUM</t>
  </si>
  <si>
    <t>002-843</t>
  </si>
  <si>
    <t>GHAZOUANI</t>
  </si>
  <si>
    <t>Fabrice</t>
  </si>
  <si>
    <t>LABOURDETTE</t>
  </si>
  <si>
    <t>COMPARATO</t>
  </si>
  <si>
    <t>Giusseppe</t>
  </si>
  <si>
    <t>011-411</t>
  </si>
  <si>
    <t>016-833</t>
  </si>
  <si>
    <t>Labourdette</t>
  </si>
  <si>
    <t>013-682</t>
  </si>
  <si>
    <t>005-671</t>
  </si>
  <si>
    <t>005-669</t>
  </si>
  <si>
    <t>000-494</t>
  </si>
  <si>
    <t>014-490</t>
  </si>
  <si>
    <t>019-166</t>
  </si>
  <si>
    <t>005-806</t>
  </si>
  <si>
    <t xml:space="preserve">Née </t>
  </si>
  <si>
    <t>Nord P de C</t>
  </si>
  <si>
    <t>Est</t>
  </si>
  <si>
    <t>Sud Ouest</t>
  </si>
  <si>
    <t>Ile de France</t>
  </si>
  <si>
    <t>Nord Pas de Calais</t>
  </si>
  <si>
    <t>Centre Régional Ile de France</t>
  </si>
  <si>
    <t>Résultats pour le D.T.F Courty Arnaud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</si>
</sst>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"/>
    <numFmt numFmtId="166" formatCode="0.000"/>
  </numFmts>
  <fonts count="2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i/>
      <sz val="14"/>
      <color indexed="4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1"/>
      <color indexed="14"/>
      <name val="Arial"/>
      <family val="2"/>
    </font>
    <font>
      <sz val="11"/>
      <color indexed="10"/>
      <name val="Arial"/>
      <family val="2"/>
    </font>
    <font>
      <sz val="11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4" fillId="2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1" fillId="0" borderId="5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2" fontId="18" fillId="0" borderId="0" xfId="0" applyNumberFormat="1" applyFont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/>
    </xf>
    <xf numFmtId="0" fontId="4" fillId="2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19050</xdr:rowOff>
    </xdr:from>
    <xdr:to>
      <xdr:col>17</xdr:col>
      <xdr:colOff>619125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</xdr:row>
      <xdr:rowOff>123825</xdr:rowOff>
    </xdr:from>
    <xdr:to>
      <xdr:col>14</xdr:col>
      <xdr:colOff>476250</xdr:colOff>
      <xdr:row>5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5242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45</xdr:row>
      <xdr:rowOff>19050</xdr:rowOff>
    </xdr:from>
    <xdr:to>
      <xdr:col>16</xdr:col>
      <xdr:colOff>190500</xdr:colOff>
      <xdr:row>50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7115175"/>
          <a:ext cx="1028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47</xdr:row>
      <xdr:rowOff>0</xdr:rowOff>
    </xdr:from>
    <xdr:to>
      <xdr:col>11</xdr:col>
      <xdr:colOff>0</xdr:colOff>
      <xdr:row>49</xdr:row>
      <xdr:rowOff>142875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7572375"/>
          <a:ext cx="2286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46</xdr:row>
      <xdr:rowOff>123825</xdr:rowOff>
    </xdr:from>
    <xdr:to>
      <xdr:col>14</xdr:col>
      <xdr:colOff>28575</xdr:colOff>
      <xdr:row>50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74580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19050</xdr:rowOff>
    </xdr:from>
    <xdr:to>
      <xdr:col>1</xdr:col>
      <xdr:colOff>638175</xdr:colOff>
      <xdr:row>5</xdr:row>
      <xdr:rowOff>76200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</xdr:row>
      <xdr:rowOff>142875</xdr:rowOff>
    </xdr:from>
    <xdr:to>
      <xdr:col>2</xdr:col>
      <xdr:colOff>619125</xdr:colOff>
      <xdr:row>5</xdr:row>
      <xdr:rowOff>38100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371475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45</xdr:row>
      <xdr:rowOff>28575</xdr:rowOff>
    </xdr:from>
    <xdr:to>
      <xdr:col>2</xdr:col>
      <xdr:colOff>638175</xdr:colOff>
      <xdr:row>50</xdr:row>
      <xdr:rowOff>57150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124700"/>
          <a:ext cx="1028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123825</xdr:rowOff>
    </xdr:from>
    <xdr:to>
      <xdr:col>5</xdr:col>
      <xdr:colOff>38100</xdr:colOff>
      <xdr:row>50</xdr:row>
      <xdr:rowOff>9525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458075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</xdr:row>
      <xdr:rowOff>95250</xdr:rowOff>
    </xdr:from>
    <xdr:to>
      <xdr:col>9</xdr:col>
      <xdr:colOff>504825</xdr:colOff>
      <xdr:row>5</xdr:row>
      <xdr:rowOff>28575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6477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J2" sqref="J2"/>
    </sheetView>
  </sheetViews>
  <sheetFormatPr defaultColWidth="11.421875" defaultRowHeight="12.75"/>
  <cols>
    <col min="1" max="1" width="7.7109375" style="0" customWidth="1"/>
    <col min="4" max="4" width="7.7109375" style="0" customWidth="1"/>
    <col min="5" max="5" width="5.7109375" style="0" customWidth="1"/>
    <col min="6" max="6" width="9.140625" style="35" customWidth="1"/>
    <col min="7" max="8" width="7.57421875" style="32" customWidth="1"/>
    <col min="9" max="9" width="4.7109375" style="51" customWidth="1"/>
    <col min="10" max="10" width="8.7109375" style="0" customWidth="1"/>
    <col min="11" max="11" width="7.8515625" style="35" customWidth="1"/>
    <col min="12" max="12" width="7.7109375" style="35" customWidth="1"/>
    <col min="13" max="13" width="7.421875" style="35" customWidth="1"/>
    <col min="14" max="14" width="4.7109375" style="35" customWidth="1"/>
    <col min="15" max="16" width="8.7109375" style="0" customWidth="1"/>
    <col min="17" max="17" width="4.7109375" style="54" customWidth="1"/>
  </cols>
  <sheetData>
    <row r="1" spans="1:4" ht="18">
      <c r="A1" s="3"/>
      <c r="D1" s="4" t="s">
        <v>9</v>
      </c>
    </row>
    <row r="2" ht="12.75">
      <c r="G2" s="33" t="s">
        <v>10</v>
      </c>
    </row>
    <row r="3" ht="12.75">
      <c r="F3" s="36" t="s">
        <v>11</v>
      </c>
    </row>
    <row r="6" ht="9.75" customHeight="1"/>
    <row r="7" spans="6:11" ht="13.5" thickBot="1">
      <c r="F7" s="37" t="s">
        <v>12</v>
      </c>
      <c r="K7" s="37" t="s">
        <v>13</v>
      </c>
    </row>
    <row r="8" spans="1:18" ht="13.5" thickBot="1">
      <c r="A8" s="6" t="s">
        <v>1</v>
      </c>
      <c r="B8" s="6" t="s">
        <v>0</v>
      </c>
      <c r="C8" s="6" t="s">
        <v>2</v>
      </c>
      <c r="D8" s="6" t="s">
        <v>3</v>
      </c>
      <c r="E8" s="6" t="s">
        <v>4</v>
      </c>
      <c r="F8" s="38">
        <v>1</v>
      </c>
      <c r="G8" s="31">
        <v>2</v>
      </c>
      <c r="H8" s="31">
        <v>3</v>
      </c>
      <c r="I8" s="31">
        <v>4</v>
      </c>
      <c r="J8" s="6" t="s">
        <v>5</v>
      </c>
      <c r="K8" s="31">
        <v>1</v>
      </c>
      <c r="L8" s="31">
        <v>2</v>
      </c>
      <c r="M8" s="31">
        <v>3</v>
      </c>
      <c r="N8" s="74">
        <v>4</v>
      </c>
      <c r="O8" s="6" t="s">
        <v>6</v>
      </c>
      <c r="P8" s="6" t="s">
        <v>7</v>
      </c>
      <c r="Q8" s="55" t="s">
        <v>8</v>
      </c>
      <c r="R8" s="82" t="s">
        <v>205</v>
      </c>
    </row>
    <row r="9" spans="1:18" ht="13.5" thickBot="1">
      <c r="A9" s="18"/>
      <c r="B9" s="2" t="s">
        <v>15</v>
      </c>
      <c r="C9" s="2" t="s">
        <v>16</v>
      </c>
      <c r="D9" s="2" t="s">
        <v>17</v>
      </c>
      <c r="E9" s="2">
        <v>61.9</v>
      </c>
      <c r="F9" s="39">
        <v>75</v>
      </c>
      <c r="G9" s="39">
        <v>80</v>
      </c>
      <c r="H9" s="39">
        <v>82.5</v>
      </c>
      <c r="I9" s="61"/>
      <c r="J9" s="6">
        <f>1.1414*82.5</f>
        <v>94.1655</v>
      </c>
      <c r="K9" s="39">
        <v>82.5</v>
      </c>
      <c r="L9" s="39">
        <v>87.5</v>
      </c>
      <c r="M9" s="39">
        <v>90</v>
      </c>
      <c r="N9" s="75"/>
      <c r="O9" s="6">
        <f>1.1414*90</f>
        <v>102.726</v>
      </c>
      <c r="P9" s="6">
        <f aca="true" t="shared" si="0" ref="P9:P14">J9+O9</f>
        <v>196.8915</v>
      </c>
      <c r="Q9" s="59">
        <v>18</v>
      </c>
      <c r="R9" s="15"/>
    </row>
    <row r="10" spans="1:18" ht="13.5" thickBot="1">
      <c r="A10" s="19"/>
      <c r="B10" s="2" t="s">
        <v>18</v>
      </c>
      <c r="C10" s="2" t="s">
        <v>19</v>
      </c>
      <c r="D10" s="2" t="s">
        <v>20</v>
      </c>
      <c r="E10" s="2">
        <v>48.8</v>
      </c>
      <c r="F10" s="39">
        <v>60</v>
      </c>
      <c r="G10" s="39">
        <v>67.5</v>
      </c>
      <c r="H10" s="40">
        <v>70</v>
      </c>
      <c r="I10" s="61"/>
      <c r="J10" s="6">
        <f>1.4258*67.5*1.25</f>
        <v>120.301875</v>
      </c>
      <c r="K10" s="39">
        <v>60</v>
      </c>
      <c r="L10" s="39">
        <v>67.5</v>
      </c>
      <c r="M10" s="40">
        <v>70</v>
      </c>
      <c r="N10" s="75"/>
      <c r="O10" s="6">
        <f>1.4258*67.5*1.25</f>
        <v>120.301875</v>
      </c>
      <c r="P10" s="6">
        <f t="shared" si="0"/>
        <v>240.60375</v>
      </c>
      <c r="Q10" s="59">
        <v>12</v>
      </c>
      <c r="R10" s="83">
        <v>24690</v>
      </c>
    </row>
    <row r="11" spans="1:18" ht="13.5" thickBot="1">
      <c r="A11" s="19" t="s">
        <v>14</v>
      </c>
      <c r="B11" s="2" t="s">
        <v>22</v>
      </c>
      <c r="C11" s="2" t="s">
        <v>21</v>
      </c>
      <c r="D11" s="2" t="s">
        <v>23</v>
      </c>
      <c r="E11" s="2">
        <v>60.6</v>
      </c>
      <c r="F11" s="40">
        <v>105</v>
      </c>
      <c r="G11" s="39">
        <v>107.5</v>
      </c>
      <c r="H11" s="39">
        <v>112.5</v>
      </c>
      <c r="I11" s="61"/>
      <c r="J11" s="6">
        <f>1.1604*112.5</f>
        <v>130.54500000000002</v>
      </c>
      <c r="K11" s="40">
        <v>122.5</v>
      </c>
      <c r="L11" s="39">
        <v>122.5</v>
      </c>
      <c r="M11" s="39">
        <v>130</v>
      </c>
      <c r="N11" s="75"/>
      <c r="O11" s="6">
        <f>1.1604*130</f>
        <v>150.852</v>
      </c>
      <c r="P11" s="6">
        <f t="shared" si="0"/>
        <v>281.39700000000005</v>
      </c>
      <c r="Q11" s="59">
        <v>6</v>
      </c>
      <c r="R11" s="83">
        <v>28661</v>
      </c>
    </row>
    <row r="12" spans="1:18" ht="13.5" thickBot="1">
      <c r="A12" s="84"/>
      <c r="B12" s="2" t="s">
        <v>24</v>
      </c>
      <c r="C12" s="2" t="s">
        <v>25</v>
      </c>
      <c r="D12" s="2" t="s">
        <v>26</v>
      </c>
      <c r="E12" s="2">
        <v>64.8</v>
      </c>
      <c r="F12" s="39">
        <v>120</v>
      </c>
      <c r="G12" s="40">
        <v>125</v>
      </c>
      <c r="H12" s="40">
        <v>127.5</v>
      </c>
      <c r="I12" s="61"/>
      <c r="J12" s="6">
        <f>1.1031*120</f>
        <v>132.37199999999999</v>
      </c>
      <c r="K12" s="39">
        <v>117.5</v>
      </c>
      <c r="L12" s="39">
        <v>122.5</v>
      </c>
      <c r="M12" s="37">
        <v>127.5</v>
      </c>
      <c r="N12" s="75"/>
      <c r="O12" s="6">
        <f>1.1031*127.5</f>
        <v>140.64525</v>
      </c>
      <c r="P12" s="6">
        <f t="shared" si="0"/>
        <v>273.01725</v>
      </c>
      <c r="Q12" s="59">
        <v>7</v>
      </c>
      <c r="R12" s="83">
        <v>27217</v>
      </c>
    </row>
    <row r="13" spans="1:18" ht="13.5" thickBot="1">
      <c r="A13" s="19"/>
      <c r="B13" s="2" t="s">
        <v>33</v>
      </c>
      <c r="C13" s="2" t="s">
        <v>28</v>
      </c>
      <c r="D13" s="2" t="s">
        <v>27</v>
      </c>
      <c r="E13" s="2">
        <v>115</v>
      </c>
      <c r="F13" s="39">
        <v>130</v>
      </c>
      <c r="G13" s="39">
        <v>135</v>
      </c>
      <c r="H13" s="40">
        <v>140</v>
      </c>
      <c r="I13" s="61"/>
      <c r="J13" s="6">
        <f>0.7935*135</f>
        <v>107.1225</v>
      </c>
      <c r="K13" s="39">
        <v>130</v>
      </c>
      <c r="L13" s="39">
        <v>135</v>
      </c>
      <c r="M13" s="39">
        <v>140</v>
      </c>
      <c r="N13" s="75"/>
      <c r="O13" s="6">
        <f>0.7935*140</f>
        <v>111.09</v>
      </c>
      <c r="P13" s="6">
        <f t="shared" si="0"/>
        <v>218.2125</v>
      </c>
      <c r="Q13" s="59">
        <v>16</v>
      </c>
      <c r="R13" s="83">
        <v>23590</v>
      </c>
    </row>
    <row r="14" spans="1:18" ht="13.5" thickBot="1">
      <c r="A14" s="20" t="s">
        <v>7</v>
      </c>
      <c r="B14" s="27"/>
      <c r="C14" s="27"/>
      <c r="D14" s="27"/>
      <c r="E14" s="27"/>
      <c r="F14" s="41"/>
      <c r="G14" s="41"/>
      <c r="H14" s="41"/>
      <c r="I14" s="62"/>
      <c r="J14" s="71">
        <f>SUM(J9:J13)</f>
        <v>584.506875</v>
      </c>
      <c r="K14" s="46"/>
      <c r="L14" s="41"/>
      <c r="M14" s="41"/>
      <c r="N14" s="76"/>
      <c r="O14" s="71">
        <f>SUM(O9:O13)</f>
        <v>625.615125</v>
      </c>
      <c r="P14" s="73">
        <f t="shared" si="0"/>
        <v>1210.122</v>
      </c>
      <c r="Q14" s="85">
        <v>3</v>
      </c>
      <c r="R14" s="15"/>
    </row>
    <row r="15" spans="1:18" ht="4.5" customHeight="1" thickBot="1">
      <c r="A15" s="22"/>
      <c r="B15" s="24"/>
      <c r="C15" s="24"/>
      <c r="D15" s="24"/>
      <c r="E15" s="24"/>
      <c r="F15" s="42"/>
      <c r="G15" s="42"/>
      <c r="H15" s="42"/>
      <c r="I15" s="63"/>
      <c r="J15" s="22"/>
      <c r="K15" s="42"/>
      <c r="L15" s="42"/>
      <c r="M15" s="42"/>
      <c r="N15" s="77"/>
      <c r="O15" s="23"/>
      <c r="P15" s="24"/>
      <c r="Q15" s="56"/>
      <c r="R15" s="15"/>
    </row>
    <row r="16" spans="1:18" ht="13.5" thickBot="1">
      <c r="A16" s="19" t="s">
        <v>29</v>
      </c>
      <c r="B16" s="2" t="s">
        <v>32</v>
      </c>
      <c r="C16" s="2" t="s">
        <v>21</v>
      </c>
      <c r="D16" s="2" t="s">
        <v>182</v>
      </c>
      <c r="E16" s="2">
        <v>54.2</v>
      </c>
      <c r="F16" s="39">
        <v>85</v>
      </c>
      <c r="G16" s="39">
        <v>90</v>
      </c>
      <c r="H16" s="44">
        <v>92.5</v>
      </c>
      <c r="I16" s="61"/>
      <c r="J16" s="6">
        <f>1.2772*92.5</f>
        <v>118.14099999999999</v>
      </c>
      <c r="K16" s="39">
        <v>85</v>
      </c>
      <c r="L16" s="39">
        <v>92.5</v>
      </c>
      <c r="M16" s="40">
        <v>95</v>
      </c>
      <c r="N16" s="75"/>
      <c r="O16" s="6">
        <f>1.2772*92.5</f>
        <v>118.14099999999999</v>
      </c>
      <c r="P16" s="6">
        <f aca="true" t="shared" si="1" ref="P16:P21">J16+O16</f>
        <v>236.28199999999998</v>
      </c>
      <c r="Q16" s="58">
        <v>15</v>
      </c>
      <c r="R16" s="83">
        <v>30423</v>
      </c>
    </row>
    <row r="17" spans="1:18" ht="13.5" thickBot="1">
      <c r="A17" s="19"/>
      <c r="B17" s="2" t="s">
        <v>190</v>
      </c>
      <c r="C17" s="2" t="s">
        <v>37</v>
      </c>
      <c r="D17" s="2" t="s">
        <v>183</v>
      </c>
      <c r="E17" s="2">
        <v>60.1</v>
      </c>
      <c r="F17" s="39">
        <v>90</v>
      </c>
      <c r="G17" s="64">
        <v>95.5</v>
      </c>
      <c r="H17" s="64">
        <v>97.5</v>
      </c>
      <c r="I17" s="65">
        <v>100</v>
      </c>
      <c r="J17" s="6">
        <f>1.1681*97.5*1.25</f>
        <v>142.3621875</v>
      </c>
      <c r="K17" s="47">
        <v>95</v>
      </c>
      <c r="L17" s="47">
        <v>100</v>
      </c>
      <c r="M17" s="47">
        <v>105</v>
      </c>
      <c r="N17" s="78">
        <v>110</v>
      </c>
      <c r="O17" s="6">
        <f>1.1681*105*1.25</f>
        <v>153.31312499999999</v>
      </c>
      <c r="P17" s="6">
        <f t="shared" si="1"/>
        <v>295.6753125</v>
      </c>
      <c r="Q17" s="58">
        <v>4</v>
      </c>
      <c r="R17" s="83">
        <v>30170</v>
      </c>
    </row>
    <row r="18" spans="1:18" ht="13.5" thickBot="1">
      <c r="A18" s="19" t="s">
        <v>44</v>
      </c>
      <c r="B18" s="8" t="s">
        <v>34</v>
      </c>
      <c r="C18" s="2" t="s">
        <v>38</v>
      </c>
      <c r="D18" s="2" t="s">
        <v>43</v>
      </c>
      <c r="E18" s="2">
        <v>64.7</v>
      </c>
      <c r="F18" s="39">
        <v>105</v>
      </c>
      <c r="G18" s="39">
        <v>110</v>
      </c>
      <c r="H18" s="40">
        <v>115</v>
      </c>
      <c r="I18" s="61"/>
      <c r="J18" s="6">
        <f>1.1043*110</f>
        <v>121.47300000000001</v>
      </c>
      <c r="K18" s="39">
        <v>107.5</v>
      </c>
      <c r="L18" s="39">
        <v>112.5</v>
      </c>
      <c r="M18" s="39">
        <v>115</v>
      </c>
      <c r="N18" s="75"/>
      <c r="O18" s="6">
        <f>1.1043*115</f>
        <v>126.9945</v>
      </c>
      <c r="P18" s="6">
        <f t="shared" si="1"/>
        <v>248.46750000000003</v>
      </c>
      <c r="Q18" s="58">
        <v>11</v>
      </c>
      <c r="R18" s="83">
        <v>29017</v>
      </c>
    </row>
    <row r="19" spans="1:18" ht="13.5" thickBot="1">
      <c r="A19" s="19" t="s">
        <v>30</v>
      </c>
      <c r="B19" s="2" t="s">
        <v>35</v>
      </c>
      <c r="C19" s="2" t="s">
        <v>39</v>
      </c>
      <c r="D19" s="2" t="s">
        <v>41</v>
      </c>
      <c r="E19" s="2">
        <v>46.7</v>
      </c>
      <c r="F19" s="39">
        <v>110</v>
      </c>
      <c r="G19" s="39">
        <v>112.5</v>
      </c>
      <c r="H19" s="44">
        <v>115</v>
      </c>
      <c r="I19" s="66">
        <v>118</v>
      </c>
      <c r="J19" s="6">
        <f>1.5065*115</f>
        <v>173.2475</v>
      </c>
      <c r="K19" s="39">
        <v>107.5</v>
      </c>
      <c r="L19" s="49">
        <v>112.5</v>
      </c>
      <c r="M19" s="49">
        <v>115</v>
      </c>
      <c r="N19" s="78">
        <v>117.5</v>
      </c>
      <c r="O19" s="6">
        <f>1.5065*115</f>
        <v>173.2475</v>
      </c>
      <c r="P19" s="6">
        <f t="shared" si="1"/>
        <v>346.495</v>
      </c>
      <c r="Q19" s="58">
        <v>1</v>
      </c>
      <c r="R19" s="83">
        <v>25684</v>
      </c>
    </row>
    <row r="20" spans="1:18" ht="13.5" thickBot="1">
      <c r="A20" s="19" t="s">
        <v>31</v>
      </c>
      <c r="B20" s="2" t="s">
        <v>36</v>
      </c>
      <c r="C20" s="2" t="s">
        <v>40</v>
      </c>
      <c r="D20" s="2" t="s">
        <v>42</v>
      </c>
      <c r="E20" s="2">
        <v>84.4</v>
      </c>
      <c r="F20" s="39">
        <v>150</v>
      </c>
      <c r="G20" s="39">
        <v>155</v>
      </c>
      <c r="H20" s="44">
        <v>160</v>
      </c>
      <c r="I20" s="66"/>
      <c r="J20" s="6">
        <f>0.9321*160</f>
        <v>149.136</v>
      </c>
      <c r="K20" s="39">
        <v>150</v>
      </c>
      <c r="L20" s="39">
        <v>155</v>
      </c>
      <c r="M20" s="39">
        <v>0</v>
      </c>
      <c r="N20" s="75"/>
      <c r="O20" s="6">
        <f>0.9321*155</f>
        <v>144.4755</v>
      </c>
      <c r="P20" s="6">
        <f t="shared" si="1"/>
        <v>293.6115</v>
      </c>
      <c r="Q20" s="58">
        <v>5</v>
      </c>
      <c r="R20" s="83">
        <v>27998</v>
      </c>
    </row>
    <row r="21" spans="1:18" ht="13.5" thickBot="1">
      <c r="A21" s="20" t="s">
        <v>7</v>
      </c>
      <c r="B21" s="27"/>
      <c r="C21" s="27"/>
      <c r="D21" s="27"/>
      <c r="E21" s="27"/>
      <c r="F21" s="41"/>
      <c r="G21" s="41"/>
      <c r="H21" s="67"/>
      <c r="I21" s="62"/>
      <c r="J21" s="71">
        <f>SUM(J16:J20)</f>
        <v>704.3596875</v>
      </c>
      <c r="K21" s="46"/>
      <c r="L21" s="41"/>
      <c r="M21" s="41"/>
      <c r="N21" s="76"/>
      <c r="O21" s="71">
        <f>SUM(O16:O20)</f>
        <v>716.171625</v>
      </c>
      <c r="P21" s="73">
        <f t="shared" si="1"/>
        <v>1420.5313124999998</v>
      </c>
      <c r="Q21" s="85">
        <v>1</v>
      </c>
      <c r="R21" s="15"/>
    </row>
    <row r="22" spans="1:18" ht="4.5" customHeight="1" thickBot="1">
      <c r="A22" s="21"/>
      <c r="B22" s="25"/>
      <c r="C22" s="25"/>
      <c r="D22" s="25"/>
      <c r="E22" s="25"/>
      <c r="F22" s="43"/>
      <c r="G22" s="43"/>
      <c r="H22" s="43"/>
      <c r="I22" s="68"/>
      <c r="J22" s="21"/>
      <c r="K22" s="43"/>
      <c r="L22" s="43"/>
      <c r="M22" s="43"/>
      <c r="N22" s="79"/>
      <c r="O22" s="26"/>
      <c r="P22" s="25"/>
      <c r="Q22" s="57"/>
      <c r="R22" s="15"/>
    </row>
    <row r="23" spans="1:18" ht="13.5" thickBot="1">
      <c r="A23" s="19" t="s">
        <v>14</v>
      </c>
      <c r="B23" s="2" t="s">
        <v>74</v>
      </c>
      <c r="C23" s="2" t="s">
        <v>21</v>
      </c>
      <c r="D23" s="2" t="s">
        <v>199</v>
      </c>
      <c r="E23" s="2">
        <v>54.4</v>
      </c>
      <c r="F23" s="39">
        <v>65</v>
      </c>
      <c r="G23" s="40">
        <v>75</v>
      </c>
      <c r="H23" s="39">
        <v>75</v>
      </c>
      <c r="I23" s="61"/>
      <c r="J23" s="6">
        <f>1.2728*75</f>
        <v>95.46</v>
      </c>
      <c r="K23" s="40">
        <v>55</v>
      </c>
      <c r="L23" s="39">
        <v>55</v>
      </c>
      <c r="M23" s="40">
        <v>67.5</v>
      </c>
      <c r="N23" s="75"/>
      <c r="O23" s="6">
        <f>1.2728*55</f>
        <v>70.00399999999999</v>
      </c>
      <c r="P23" s="6">
        <f aca="true" t="shared" si="2" ref="P23:P28">J23+O23</f>
        <v>165.464</v>
      </c>
      <c r="Q23" s="59">
        <v>21</v>
      </c>
      <c r="R23" s="83">
        <v>30611</v>
      </c>
    </row>
    <row r="24" spans="1:18" ht="13.5" thickBot="1">
      <c r="A24" s="19" t="s">
        <v>45</v>
      </c>
      <c r="B24" s="2" t="s">
        <v>75</v>
      </c>
      <c r="C24" s="2" t="s">
        <v>78</v>
      </c>
      <c r="D24" s="2" t="s">
        <v>200</v>
      </c>
      <c r="E24" s="2">
        <v>52.6</v>
      </c>
      <c r="F24" s="44">
        <v>40</v>
      </c>
      <c r="G24" s="39">
        <v>47.5</v>
      </c>
      <c r="H24" s="39">
        <v>52.5</v>
      </c>
      <c r="I24" s="61"/>
      <c r="J24" s="6">
        <f>1.3148*52.5*1.25</f>
        <v>86.28375</v>
      </c>
      <c r="K24" s="39">
        <v>40</v>
      </c>
      <c r="L24" s="39">
        <v>47.5</v>
      </c>
      <c r="M24" s="39">
        <v>52.5</v>
      </c>
      <c r="N24" s="75"/>
      <c r="O24" s="6">
        <f>1.3148*52.5*1.25</f>
        <v>86.28375</v>
      </c>
      <c r="P24" s="6">
        <f t="shared" si="2"/>
        <v>172.5675</v>
      </c>
      <c r="Q24" s="59">
        <v>20</v>
      </c>
      <c r="R24" s="83">
        <v>30046</v>
      </c>
    </row>
    <row r="25" spans="1:18" ht="13.5" thickBot="1">
      <c r="A25" s="19" t="s">
        <v>30</v>
      </c>
      <c r="B25" s="2" t="s">
        <v>186</v>
      </c>
      <c r="C25" s="2" t="s">
        <v>187</v>
      </c>
      <c r="D25" s="2" t="s">
        <v>149</v>
      </c>
      <c r="E25" s="2">
        <v>48.3</v>
      </c>
      <c r="F25" s="39">
        <v>45</v>
      </c>
      <c r="G25" s="39">
        <v>50</v>
      </c>
      <c r="H25" s="39">
        <v>55</v>
      </c>
      <c r="I25" s="61"/>
      <c r="J25" s="6">
        <f>1.4435*55</f>
        <v>79.3925</v>
      </c>
      <c r="K25" s="39">
        <v>50</v>
      </c>
      <c r="L25" s="39">
        <v>57.5</v>
      </c>
      <c r="M25" s="40">
        <v>62.5</v>
      </c>
      <c r="N25" s="75"/>
      <c r="O25" s="6">
        <f>1.4435*57.5</f>
        <v>83.00125</v>
      </c>
      <c r="P25" s="6">
        <f t="shared" si="2"/>
        <v>162.39375</v>
      </c>
      <c r="Q25" s="59">
        <v>22</v>
      </c>
      <c r="R25" s="83">
        <v>30725</v>
      </c>
    </row>
    <row r="26" spans="1:18" ht="13.5" thickBot="1">
      <c r="A26" s="19" t="s">
        <v>46</v>
      </c>
      <c r="B26" s="2" t="s">
        <v>76</v>
      </c>
      <c r="C26" s="2" t="s">
        <v>80</v>
      </c>
      <c r="D26" s="2" t="s">
        <v>202</v>
      </c>
      <c r="E26" s="2">
        <v>57.6</v>
      </c>
      <c r="F26" s="39">
        <v>55</v>
      </c>
      <c r="G26" s="39">
        <v>60</v>
      </c>
      <c r="H26" s="40">
        <v>65</v>
      </c>
      <c r="I26" s="61"/>
      <c r="J26" s="6">
        <f>1.2096*60</f>
        <v>72.576</v>
      </c>
      <c r="K26" s="40">
        <v>65</v>
      </c>
      <c r="L26" s="39">
        <v>65</v>
      </c>
      <c r="M26" s="40">
        <v>70</v>
      </c>
      <c r="N26" s="75"/>
      <c r="O26" s="6">
        <f>1.2096*65</f>
        <v>78.624</v>
      </c>
      <c r="P26" s="6">
        <f t="shared" si="2"/>
        <v>151.2</v>
      </c>
      <c r="Q26" s="59">
        <v>23</v>
      </c>
      <c r="R26" s="83">
        <v>30699</v>
      </c>
    </row>
    <row r="27" spans="1:18" ht="13.5" thickBot="1">
      <c r="A27" s="19" t="s">
        <v>47</v>
      </c>
      <c r="B27" s="2"/>
      <c r="C27" s="2"/>
      <c r="D27" s="2"/>
      <c r="E27" s="2"/>
      <c r="F27" s="39"/>
      <c r="G27" s="39"/>
      <c r="H27" s="39"/>
      <c r="I27" s="61"/>
      <c r="J27" s="6"/>
      <c r="K27" s="39"/>
      <c r="L27" s="39"/>
      <c r="M27" s="39"/>
      <c r="N27" s="75"/>
      <c r="O27" s="6"/>
      <c r="P27" s="6">
        <f t="shared" si="2"/>
        <v>0</v>
      </c>
      <c r="Q27" s="53"/>
      <c r="R27" s="15"/>
    </row>
    <row r="28" spans="1:18" ht="13.5" thickBot="1">
      <c r="A28" s="20" t="s">
        <v>7</v>
      </c>
      <c r="B28" s="27"/>
      <c r="C28" s="27"/>
      <c r="D28" s="27"/>
      <c r="E28" s="27"/>
      <c r="F28" s="41"/>
      <c r="G28" s="41"/>
      <c r="H28" s="41"/>
      <c r="I28" s="62"/>
      <c r="J28" s="71">
        <f>SUM(J23:J27)</f>
        <v>333.7122499999999</v>
      </c>
      <c r="K28" s="46"/>
      <c r="L28" s="41"/>
      <c r="M28" s="41"/>
      <c r="N28" s="76"/>
      <c r="O28" s="71">
        <f>SUM(O23:O27)</f>
        <v>317.913</v>
      </c>
      <c r="P28" s="73">
        <f t="shared" si="2"/>
        <v>651.6252499999999</v>
      </c>
      <c r="Q28" s="86">
        <v>5</v>
      </c>
      <c r="R28" s="15"/>
    </row>
    <row r="29" spans="1:18" ht="4.5" customHeight="1" thickBot="1">
      <c r="A29" s="22"/>
      <c r="B29" s="24"/>
      <c r="C29" s="24"/>
      <c r="D29" s="24"/>
      <c r="E29" s="24"/>
      <c r="F29" s="42"/>
      <c r="G29" s="42"/>
      <c r="H29" s="42"/>
      <c r="I29" s="63"/>
      <c r="J29" s="22"/>
      <c r="K29" s="42"/>
      <c r="L29" s="42"/>
      <c r="M29" s="42"/>
      <c r="N29" s="77"/>
      <c r="O29" s="23"/>
      <c r="P29" s="24"/>
      <c r="Q29" s="56"/>
      <c r="R29" s="15"/>
    </row>
    <row r="30" spans="1:18" ht="13.5" thickBot="1">
      <c r="A30" s="19"/>
      <c r="B30" s="2" t="s">
        <v>188</v>
      </c>
      <c r="C30" s="2" t="s">
        <v>62</v>
      </c>
      <c r="D30" s="2" t="s">
        <v>189</v>
      </c>
      <c r="E30" s="2">
        <v>70.2</v>
      </c>
      <c r="F30" s="39">
        <v>100</v>
      </c>
      <c r="G30" s="39">
        <v>105</v>
      </c>
      <c r="H30" s="39">
        <v>110</v>
      </c>
      <c r="I30" s="61"/>
      <c r="J30" s="6">
        <f>1.0435*110</f>
        <v>114.78500000000001</v>
      </c>
      <c r="K30" s="39">
        <v>100</v>
      </c>
      <c r="L30" s="39">
        <v>110</v>
      </c>
      <c r="M30" s="39">
        <v>120</v>
      </c>
      <c r="N30" s="75"/>
      <c r="O30" s="6">
        <f>1.0435*120</f>
        <v>125.22000000000001</v>
      </c>
      <c r="P30" s="6">
        <f aca="true" t="shared" si="3" ref="P30:P35">J30+O30</f>
        <v>240.00500000000002</v>
      </c>
      <c r="Q30" s="81">
        <v>13</v>
      </c>
      <c r="R30" s="83">
        <v>29990</v>
      </c>
    </row>
    <row r="31" spans="1:18" ht="13.5" thickBot="1">
      <c r="A31" s="19"/>
      <c r="B31" s="2" t="s">
        <v>58</v>
      </c>
      <c r="C31" s="2" t="s">
        <v>63</v>
      </c>
      <c r="D31" s="2" t="s">
        <v>201</v>
      </c>
      <c r="E31" s="2">
        <v>84.7</v>
      </c>
      <c r="F31" s="39">
        <v>110</v>
      </c>
      <c r="G31" s="39">
        <v>112.5</v>
      </c>
      <c r="H31" s="40">
        <v>117.5</v>
      </c>
      <c r="I31" s="61"/>
      <c r="J31" s="6">
        <f>0.9302*112.5*1.25</f>
        <v>130.80937500000002</v>
      </c>
      <c r="K31" s="39">
        <v>105</v>
      </c>
      <c r="L31" s="39">
        <v>110</v>
      </c>
      <c r="M31" s="49">
        <v>112.5</v>
      </c>
      <c r="N31" s="75"/>
      <c r="O31" s="6">
        <f>0.9302*112.5*1.25</f>
        <v>130.80937500000002</v>
      </c>
      <c r="P31" s="6">
        <f t="shared" si="3"/>
        <v>261.61875000000003</v>
      </c>
      <c r="Q31" s="81">
        <v>9</v>
      </c>
      <c r="R31" s="83">
        <v>25707</v>
      </c>
    </row>
    <row r="32" spans="1:18" ht="13.5" thickBot="1">
      <c r="A32" s="19" t="s">
        <v>184</v>
      </c>
      <c r="B32" s="30" t="s">
        <v>193</v>
      </c>
      <c r="C32" s="2" t="s">
        <v>194</v>
      </c>
      <c r="D32" s="2" t="s">
        <v>204</v>
      </c>
      <c r="E32" s="2">
        <v>47.3</v>
      </c>
      <c r="F32" s="39">
        <v>70</v>
      </c>
      <c r="G32" s="39">
        <v>75</v>
      </c>
      <c r="H32" s="39">
        <v>80</v>
      </c>
      <c r="I32" s="61"/>
      <c r="J32" s="6">
        <f>1.4816*80</f>
        <v>118.528</v>
      </c>
      <c r="K32" s="39">
        <v>60</v>
      </c>
      <c r="L32" s="39">
        <v>70</v>
      </c>
      <c r="M32" s="39">
        <v>80</v>
      </c>
      <c r="N32" s="75"/>
      <c r="O32" s="6">
        <f>1.4816*80</f>
        <v>118.528</v>
      </c>
      <c r="P32" s="6">
        <f t="shared" si="3"/>
        <v>237.056</v>
      </c>
      <c r="Q32" s="81">
        <v>14</v>
      </c>
      <c r="R32" s="83">
        <v>28624</v>
      </c>
    </row>
    <row r="33" spans="1:18" ht="13.5" thickBot="1">
      <c r="A33" s="19"/>
      <c r="B33" s="2" t="s">
        <v>59</v>
      </c>
      <c r="C33" s="2" t="s">
        <v>65</v>
      </c>
      <c r="D33" s="2" t="s">
        <v>203</v>
      </c>
      <c r="E33" s="2">
        <v>59.8</v>
      </c>
      <c r="F33" s="39">
        <v>107.5</v>
      </c>
      <c r="G33" s="39">
        <v>110</v>
      </c>
      <c r="H33" s="39">
        <v>112.5</v>
      </c>
      <c r="I33" s="61"/>
      <c r="J33" s="6">
        <f>1.1727*112.5</f>
        <v>131.92875</v>
      </c>
      <c r="K33" s="39">
        <v>100</v>
      </c>
      <c r="L33" s="39">
        <v>110</v>
      </c>
      <c r="M33" s="39">
        <v>115</v>
      </c>
      <c r="N33" s="75"/>
      <c r="O33" s="6">
        <f>1.1727*115</f>
        <v>134.8605</v>
      </c>
      <c r="P33" s="6">
        <f t="shared" si="3"/>
        <v>266.78925000000004</v>
      </c>
      <c r="Q33" s="81">
        <v>8</v>
      </c>
      <c r="R33" s="83">
        <v>27213</v>
      </c>
    </row>
    <row r="34" spans="1:18" ht="13.5" thickBot="1">
      <c r="A34" s="19"/>
      <c r="B34" s="2" t="s">
        <v>60</v>
      </c>
      <c r="C34" s="2" t="s">
        <v>185</v>
      </c>
      <c r="D34" s="2" t="s">
        <v>195</v>
      </c>
      <c r="E34" s="2">
        <v>50.8</v>
      </c>
      <c r="F34" s="39">
        <v>117.5</v>
      </c>
      <c r="G34" s="39">
        <v>122.5</v>
      </c>
      <c r="H34" s="40">
        <v>125</v>
      </c>
      <c r="I34" s="61"/>
      <c r="J34" s="6">
        <f>1.3629*122.5</f>
        <v>166.95525</v>
      </c>
      <c r="K34" s="39">
        <v>110</v>
      </c>
      <c r="L34" s="39">
        <v>115</v>
      </c>
      <c r="M34" s="39">
        <v>120</v>
      </c>
      <c r="N34" s="75"/>
      <c r="O34" s="6">
        <f>1.3629*120</f>
        <v>163.548</v>
      </c>
      <c r="P34" s="6">
        <f t="shared" si="3"/>
        <v>330.50325</v>
      </c>
      <c r="Q34" s="81">
        <v>3</v>
      </c>
      <c r="R34" s="83">
        <v>28965</v>
      </c>
    </row>
    <row r="35" spans="1:18" ht="13.5" thickBot="1">
      <c r="A35" s="20" t="s">
        <v>7</v>
      </c>
      <c r="B35" s="27"/>
      <c r="C35" s="27"/>
      <c r="D35" s="27"/>
      <c r="E35" s="27"/>
      <c r="F35" s="41"/>
      <c r="G35" s="41"/>
      <c r="H35" s="41"/>
      <c r="I35" s="69"/>
      <c r="J35" s="71">
        <f>SUM(J30:J34)</f>
        <v>663.006375</v>
      </c>
      <c r="K35" s="41"/>
      <c r="L35" s="41"/>
      <c r="M35" s="41"/>
      <c r="N35" s="76"/>
      <c r="O35" s="71">
        <f>SUM(O30:O34)</f>
        <v>672.9658750000001</v>
      </c>
      <c r="P35" s="73">
        <f t="shared" si="3"/>
        <v>1335.9722500000003</v>
      </c>
      <c r="Q35" s="85">
        <v>2</v>
      </c>
      <c r="R35" s="15"/>
    </row>
    <row r="36" spans="1:18" ht="4.5" customHeight="1" thickBot="1">
      <c r="A36" s="26"/>
      <c r="B36" s="25"/>
      <c r="C36" s="25"/>
      <c r="D36" s="25"/>
      <c r="E36" s="25"/>
      <c r="F36" s="43"/>
      <c r="G36" s="43"/>
      <c r="H36" s="43"/>
      <c r="I36" s="68"/>
      <c r="J36" s="25"/>
      <c r="K36" s="43"/>
      <c r="L36" s="43"/>
      <c r="M36" s="43"/>
      <c r="N36" s="80"/>
      <c r="O36" s="21"/>
      <c r="P36" s="21"/>
      <c r="Q36" s="57"/>
      <c r="R36" s="15"/>
    </row>
    <row r="37" spans="1:18" ht="13.5" thickBot="1">
      <c r="A37" s="19"/>
      <c r="B37" s="8" t="s">
        <v>192</v>
      </c>
      <c r="C37" s="2" t="s">
        <v>191</v>
      </c>
      <c r="D37" s="2" t="s">
        <v>198</v>
      </c>
      <c r="E37" s="2">
        <v>54.9</v>
      </c>
      <c r="F37" s="39">
        <v>50</v>
      </c>
      <c r="G37" s="39">
        <v>55</v>
      </c>
      <c r="H37" s="39">
        <v>57.5</v>
      </c>
      <c r="I37" s="61"/>
      <c r="J37" s="20">
        <f>1.262*57.5</f>
        <v>72.565</v>
      </c>
      <c r="K37" s="39">
        <v>45</v>
      </c>
      <c r="L37" s="39">
        <v>50</v>
      </c>
      <c r="M37" s="39">
        <v>57.5</v>
      </c>
      <c r="N37" s="75"/>
      <c r="O37" s="6">
        <f>1.262*57.5</f>
        <v>72.565</v>
      </c>
      <c r="P37" s="6">
        <f aca="true" t="shared" si="4" ref="P37:P42">J37+O37</f>
        <v>145.13</v>
      </c>
      <c r="Q37" s="59">
        <v>24</v>
      </c>
      <c r="R37" s="83">
        <v>30403</v>
      </c>
    </row>
    <row r="38" spans="1:18" ht="13.5" thickBot="1">
      <c r="A38" s="19" t="s">
        <v>48</v>
      </c>
      <c r="B38" s="2" t="s">
        <v>73</v>
      </c>
      <c r="C38" s="2" t="s">
        <v>72</v>
      </c>
      <c r="D38" s="2" t="s">
        <v>198</v>
      </c>
      <c r="E38" s="2">
        <v>46.6</v>
      </c>
      <c r="F38" s="44">
        <v>40</v>
      </c>
      <c r="G38" s="39">
        <v>45</v>
      </c>
      <c r="H38" s="39">
        <v>47.5</v>
      </c>
      <c r="I38" s="70">
        <v>48</v>
      </c>
      <c r="J38" s="6">
        <f>1.5108*47.5*1.25</f>
        <v>89.70374999999999</v>
      </c>
      <c r="K38" s="39">
        <v>45</v>
      </c>
      <c r="L38" s="39">
        <v>50</v>
      </c>
      <c r="M38" s="40">
        <v>52.5</v>
      </c>
      <c r="N38" s="75"/>
      <c r="O38" s="6">
        <f>1.5108*50*1.25</f>
        <v>94.42499999999998</v>
      </c>
      <c r="P38" s="6">
        <f t="shared" si="4"/>
        <v>184.12874999999997</v>
      </c>
      <c r="Q38" s="59">
        <v>19</v>
      </c>
      <c r="R38" s="83">
        <v>30354</v>
      </c>
    </row>
    <row r="39" spans="1:18" ht="13.5" thickBot="1">
      <c r="A39" s="19"/>
      <c r="B39" s="2" t="s">
        <v>66</v>
      </c>
      <c r="C39" s="2" t="s">
        <v>71</v>
      </c>
      <c r="D39" s="2" t="s">
        <v>150</v>
      </c>
      <c r="E39" s="2">
        <v>42.1</v>
      </c>
      <c r="F39" s="39">
        <v>65</v>
      </c>
      <c r="G39" s="39">
        <v>70</v>
      </c>
      <c r="H39" s="40">
        <v>75</v>
      </c>
      <c r="I39" s="61"/>
      <c r="J39" s="6">
        <f>1.7794*70</f>
        <v>124.558</v>
      </c>
      <c r="K39" s="39">
        <v>65</v>
      </c>
      <c r="L39" s="39">
        <v>70</v>
      </c>
      <c r="M39" s="40">
        <v>75</v>
      </c>
      <c r="N39" s="75"/>
      <c r="O39" s="6">
        <f>1.7794*70</f>
        <v>124.558</v>
      </c>
      <c r="P39" s="6">
        <f t="shared" si="4"/>
        <v>249.116</v>
      </c>
      <c r="Q39" s="59">
        <v>10</v>
      </c>
      <c r="R39" s="83">
        <v>24263</v>
      </c>
    </row>
    <row r="40" spans="1:18" ht="13.5" thickBot="1">
      <c r="A40" s="19" t="s">
        <v>49</v>
      </c>
      <c r="B40" s="2" t="s">
        <v>67</v>
      </c>
      <c r="C40" s="2" t="s">
        <v>70</v>
      </c>
      <c r="D40" s="2" t="s">
        <v>196</v>
      </c>
      <c r="E40" s="2">
        <v>82.6</v>
      </c>
      <c r="F40" s="40">
        <v>110</v>
      </c>
      <c r="G40" s="39">
        <v>110</v>
      </c>
      <c r="H40" s="40">
        <v>112.5</v>
      </c>
      <c r="I40" s="61"/>
      <c r="J40" s="6">
        <f>0.9437*110</f>
        <v>103.807</v>
      </c>
      <c r="K40" s="39">
        <v>100</v>
      </c>
      <c r="L40" s="39">
        <v>107.5</v>
      </c>
      <c r="M40" s="40">
        <v>110</v>
      </c>
      <c r="N40" s="75"/>
      <c r="O40" s="6">
        <f>0.9437*107.5</f>
        <v>101.44775</v>
      </c>
      <c r="P40" s="6">
        <f t="shared" si="4"/>
        <v>205.25475</v>
      </c>
      <c r="Q40" s="59">
        <v>17</v>
      </c>
      <c r="R40" s="83">
        <v>27092</v>
      </c>
    </row>
    <row r="41" spans="1:18" ht="13.5" thickBot="1">
      <c r="A41" s="19"/>
      <c r="B41" s="2" t="s">
        <v>68</v>
      </c>
      <c r="C41" s="2" t="s">
        <v>69</v>
      </c>
      <c r="D41" s="2" t="s">
        <v>151</v>
      </c>
      <c r="E41" s="2">
        <v>68.7</v>
      </c>
      <c r="F41" s="39">
        <v>145</v>
      </c>
      <c r="G41" s="39">
        <v>152.5</v>
      </c>
      <c r="H41" s="39">
        <v>157.5</v>
      </c>
      <c r="I41" s="61"/>
      <c r="J41" s="6">
        <f>1.0588*157.5</f>
        <v>166.761</v>
      </c>
      <c r="K41" s="39">
        <v>145</v>
      </c>
      <c r="L41" s="39">
        <v>150</v>
      </c>
      <c r="M41" s="39">
        <v>155</v>
      </c>
      <c r="N41" s="75"/>
      <c r="O41" s="6">
        <f>1.0588*155</f>
        <v>164.114</v>
      </c>
      <c r="P41" s="6">
        <f t="shared" si="4"/>
        <v>330.875</v>
      </c>
      <c r="Q41" s="59">
        <v>2</v>
      </c>
      <c r="R41" s="83">
        <v>22789</v>
      </c>
    </row>
    <row r="42" spans="1:18" ht="13.5" thickBot="1">
      <c r="A42" s="20" t="s">
        <v>7</v>
      </c>
      <c r="B42" s="27"/>
      <c r="C42" s="27"/>
      <c r="D42" s="27"/>
      <c r="E42" s="27"/>
      <c r="F42" s="41"/>
      <c r="G42" s="41"/>
      <c r="H42" s="41"/>
      <c r="I42" s="69"/>
      <c r="J42" s="71">
        <f>SUM(J37:J41)</f>
        <v>557.39475</v>
      </c>
      <c r="K42" s="41"/>
      <c r="L42" s="41"/>
      <c r="M42" s="41"/>
      <c r="N42" s="76"/>
      <c r="O42" s="72">
        <f>SUM(O37:O41)</f>
        <v>557.10975</v>
      </c>
      <c r="P42" s="73">
        <f t="shared" si="4"/>
        <v>1114.5045</v>
      </c>
      <c r="Q42" s="85">
        <v>4</v>
      </c>
      <c r="R42" s="15"/>
    </row>
    <row r="43" spans="1:18" ht="4.5" customHeight="1" thickBot="1">
      <c r="A43" s="26"/>
      <c r="B43" s="25"/>
      <c r="C43" s="25"/>
      <c r="D43" s="25"/>
      <c r="E43" s="25"/>
      <c r="F43" s="43"/>
      <c r="G43" s="34"/>
      <c r="H43" s="34"/>
      <c r="I43" s="52"/>
      <c r="J43" s="25"/>
      <c r="K43" s="43"/>
      <c r="L43" s="43"/>
      <c r="M43" s="43"/>
      <c r="N43" s="50"/>
      <c r="O43" s="23"/>
      <c r="P43" s="24"/>
      <c r="Q43" s="56"/>
      <c r="R43" s="15"/>
    </row>
    <row r="46" ht="18.75">
      <c r="F46" s="45" t="s">
        <v>57</v>
      </c>
    </row>
    <row r="47" ht="18.75">
      <c r="F47" s="45"/>
    </row>
    <row r="48" ht="18.75">
      <c r="F48" s="45"/>
    </row>
    <row r="49" ht="18.75">
      <c r="F49" s="45"/>
    </row>
    <row r="50" ht="18.75">
      <c r="F50" s="45"/>
    </row>
    <row r="53" spans="1:10" ht="14.25">
      <c r="A53" s="87"/>
      <c r="B53" s="88" t="s">
        <v>50</v>
      </c>
      <c r="C53" s="87" t="s">
        <v>210</v>
      </c>
      <c r="D53" s="87"/>
      <c r="I53" s="89" t="s">
        <v>56</v>
      </c>
      <c r="J53" s="90">
        <v>1420.5</v>
      </c>
    </row>
    <row r="54" spans="1:10" ht="14.25">
      <c r="A54" s="87"/>
      <c r="B54" s="88" t="s">
        <v>51</v>
      </c>
      <c r="C54" s="87" t="s">
        <v>207</v>
      </c>
      <c r="D54" s="87"/>
      <c r="I54" s="89" t="s">
        <v>56</v>
      </c>
      <c r="J54" s="90">
        <v>1336</v>
      </c>
    </row>
    <row r="55" spans="1:10" ht="14.25">
      <c r="A55" s="87"/>
      <c r="B55" s="88" t="s">
        <v>52</v>
      </c>
      <c r="C55" s="87" t="s">
        <v>14</v>
      </c>
      <c r="D55" s="87"/>
      <c r="I55" s="89" t="s">
        <v>56</v>
      </c>
      <c r="J55" s="90">
        <v>1210.1</v>
      </c>
    </row>
    <row r="56" spans="1:10" ht="14.25">
      <c r="A56" s="87"/>
      <c r="B56" s="88" t="s">
        <v>53</v>
      </c>
      <c r="C56" s="87" t="s">
        <v>208</v>
      </c>
      <c r="D56" s="87"/>
      <c r="I56" s="89" t="s">
        <v>56</v>
      </c>
      <c r="J56" s="90">
        <v>1114.5</v>
      </c>
    </row>
    <row r="57" spans="1:10" ht="14.25">
      <c r="A57" s="87"/>
      <c r="B57" s="88" t="s">
        <v>54</v>
      </c>
      <c r="C57" s="87" t="s">
        <v>211</v>
      </c>
      <c r="D57" s="87"/>
      <c r="I57" s="89" t="s">
        <v>56</v>
      </c>
      <c r="J57" s="90">
        <v>651.63</v>
      </c>
    </row>
    <row r="58" spans="1:10" ht="14.25">
      <c r="A58" s="87"/>
      <c r="B58" s="88"/>
      <c r="C58" s="87"/>
      <c r="D58" s="87"/>
      <c r="I58" s="89"/>
      <c r="J58" s="90"/>
    </row>
    <row r="59" spans="1:7" ht="14.25">
      <c r="A59" s="87"/>
      <c r="B59" s="87"/>
      <c r="C59" s="87"/>
      <c r="D59" s="87"/>
      <c r="E59" s="87"/>
      <c r="F59" s="90"/>
      <c r="G59" s="90"/>
    </row>
    <row r="60" spans="1:7" ht="14.25">
      <c r="A60" s="87"/>
      <c r="B60" s="87"/>
      <c r="C60" s="87"/>
      <c r="D60" s="87"/>
      <c r="E60" s="87"/>
      <c r="F60" s="90"/>
      <c r="G60" s="90"/>
    </row>
    <row r="61" spans="1:7" ht="14.25">
      <c r="A61" s="87"/>
      <c r="B61" s="87" t="s">
        <v>177</v>
      </c>
      <c r="C61" s="87"/>
      <c r="D61" s="87"/>
      <c r="E61" s="91" t="s">
        <v>178</v>
      </c>
      <c r="F61" s="90"/>
      <c r="G61" s="90"/>
    </row>
    <row r="62" spans="1:7" ht="14.25">
      <c r="A62" s="87"/>
      <c r="B62" s="92" t="s">
        <v>180</v>
      </c>
      <c r="C62" s="87"/>
      <c r="D62" s="87"/>
      <c r="E62" s="89" t="s">
        <v>179</v>
      </c>
      <c r="F62" s="90"/>
      <c r="G62" s="90"/>
    </row>
    <row r="63" spans="1:7" ht="14.25">
      <c r="A63" s="87"/>
      <c r="B63" s="88" t="s">
        <v>181</v>
      </c>
      <c r="C63" s="87"/>
      <c r="D63" s="87"/>
      <c r="E63" s="87"/>
      <c r="F63" s="90"/>
      <c r="G63" s="90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9" ht="12.75">
      <c r="B79" s="93" t="s">
        <v>212</v>
      </c>
    </row>
  </sheetData>
  <printOptions horizontalCentered="1" verticalCentered="1"/>
  <pageMargins left="0" right="0" top="0.5905511811023623" bottom="0" header="0.31496062992125984" footer="0.31496062992125984"/>
  <pageSetup horizontalDpi="300" verticalDpi="300" orientation="landscape" paperSize="9" r:id="rId4"/>
  <drawing r:id="rId3"/>
  <legacyDrawing r:id="rId2"/>
  <oleObjects>
    <oleObject progId="MS_ClipArt_Gallery" shapeId="2818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4">
      <selection activeCell="H11" sqref="H11"/>
    </sheetView>
  </sheetViews>
  <sheetFormatPr defaultColWidth="11.421875" defaultRowHeight="12.75"/>
  <cols>
    <col min="1" max="1" width="13.7109375" style="0" customWidth="1"/>
    <col min="2" max="2" width="10.7109375" style="0" customWidth="1"/>
    <col min="3" max="5" width="5.7109375" style="0" customWidth="1"/>
    <col min="6" max="6" width="13.7109375" style="0" customWidth="1"/>
    <col min="8" max="8" width="10.7109375" style="0" customWidth="1"/>
    <col min="9" max="9" width="5.7109375" style="0" customWidth="1"/>
  </cols>
  <sheetData>
    <row r="1" spans="2:6" ht="18">
      <c r="B1" s="4" t="s">
        <v>86</v>
      </c>
      <c r="C1" s="4"/>
      <c r="D1" s="4"/>
      <c r="E1" s="4"/>
      <c r="F1" s="4"/>
    </row>
    <row r="2" spans="2:6" ht="18">
      <c r="B2" s="4"/>
      <c r="C2" s="4"/>
      <c r="D2" s="4"/>
      <c r="E2" s="10"/>
      <c r="F2" s="11">
        <v>37219</v>
      </c>
    </row>
    <row r="4" ht="13.5" thickBot="1"/>
    <row r="5" spans="1:9" ht="15" customHeight="1" thickBot="1">
      <c r="A5" s="6" t="s">
        <v>81</v>
      </c>
      <c r="B5" s="6" t="s">
        <v>82</v>
      </c>
      <c r="C5" s="6">
        <v>1</v>
      </c>
      <c r="D5" s="6">
        <v>2</v>
      </c>
      <c r="E5" s="6">
        <v>3</v>
      </c>
      <c r="F5" s="7" t="s">
        <v>83</v>
      </c>
      <c r="G5" s="6" t="s">
        <v>85</v>
      </c>
      <c r="H5" s="6" t="s">
        <v>84</v>
      </c>
      <c r="I5" s="6" t="s">
        <v>8</v>
      </c>
    </row>
    <row r="6" spans="1:9" ht="15" customHeight="1" thickBot="1">
      <c r="A6" s="6" t="s">
        <v>87</v>
      </c>
      <c r="B6" s="6" t="s">
        <v>21</v>
      </c>
      <c r="C6" s="6"/>
      <c r="D6" s="6"/>
      <c r="E6" s="6"/>
      <c r="F6" s="6"/>
      <c r="G6" s="6"/>
      <c r="H6" s="6">
        <f>F6*G6</f>
        <v>0</v>
      </c>
      <c r="I6" s="6"/>
    </row>
    <row r="7" spans="1:9" ht="15" customHeight="1" thickBot="1">
      <c r="A7" s="6" t="s">
        <v>88</v>
      </c>
      <c r="B7" s="6" t="s">
        <v>40</v>
      </c>
      <c r="C7" s="6"/>
      <c r="D7" s="6"/>
      <c r="E7" s="6"/>
      <c r="F7" s="6"/>
      <c r="G7" s="9"/>
      <c r="H7" s="6">
        <f>F7*G7</f>
        <v>0</v>
      </c>
      <c r="I7" s="6"/>
    </row>
    <row r="8" spans="1:9" ht="15" customHeight="1" thickBot="1">
      <c r="A8" s="6" t="s">
        <v>89</v>
      </c>
      <c r="B8" s="6" t="s">
        <v>39</v>
      </c>
      <c r="C8" s="6"/>
      <c r="D8" s="6"/>
      <c r="E8" s="6"/>
      <c r="F8" s="6"/>
      <c r="G8" s="6"/>
      <c r="H8" s="6">
        <f>F8*G8</f>
        <v>0</v>
      </c>
      <c r="I8" s="6"/>
    </row>
    <row r="9" spans="1:9" ht="15" customHeight="1" thickBot="1">
      <c r="A9" s="6" t="s">
        <v>90</v>
      </c>
      <c r="B9" s="6" t="s">
        <v>38</v>
      </c>
      <c r="C9" s="6"/>
      <c r="D9" s="6"/>
      <c r="E9" s="6"/>
      <c r="F9" s="6"/>
      <c r="G9" s="6"/>
      <c r="H9" s="6">
        <f>F9*G9</f>
        <v>0</v>
      </c>
      <c r="I9" s="6"/>
    </row>
    <row r="10" spans="1:9" ht="15" customHeight="1" thickBot="1">
      <c r="A10" s="6" t="s">
        <v>91</v>
      </c>
      <c r="B10" s="6" t="s">
        <v>37</v>
      </c>
      <c r="C10" s="6"/>
      <c r="D10" s="6"/>
      <c r="E10" s="6"/>
      <c r="F10" s="6"/>
      <c r="G10" s="6"/>
      <c r="H10" s="6">
        <f aca="true" t="shared" si="0" ref="H10:H15">F10*G10*1.25</f>
        <v>0</v>
      </c>
      <c r="I10" s="6"/>
    </row>
    <row r="11" spans="1:9" ht="15" customHeight="1" thickBot="1">
      <c r="A11" s="6" t="s">
        <v>92</v>
      </c>
      <c r="B11" s="6" t="s">
        <v>63</v>
      </c>
      <c r="C11" s="6"/>
      <c r="D11" s="6"/>
      <c r="E11" s="6"/>
      <c r="F11" s="6"/>
      <c r="G11" s="6"/>
      <c r="H11" s="6">
        <f t="shared" si="0"/>
        <v>0</v>
      </c>
      <c r="I11" s="6"/>
    </row>
    <row r="12" spans="1:9" ht="15" customHeight="1" thickBot="1">
      <c r="A12" s="6" t="s">
        <v>93</v>
      </c>
      <c r="B12" s="6" t="s">
        <v>78</v>
      </c>
      <c r="C12" s="6"/>
      <c r="D12" s="6"/>
      <c r="E12" s="6"/>
      <c r="F12" s="6"/>
      <c r="G12" s="6"/>
      <c r="H12" s="6">
        <f t="shared" si="0"/>
        <v>0</v>
      </c>
      <c r="I12" s="6"/>
    </row>
    <row r="13" spans="1:9" ht="15" customHeight="1" thickBot="1">
      <c r="A13" s="6" t="s">
        <v>94</v>
      </c>
      <c r="B13" s="6" t="s">
        <v>72</v>
      </c>
      <c r="C13" s="6"/>
      <c r="D13" s="6"/>
      <c r="E13" s="6"/>
      <c r="F13" s="6"/>
      <c r="G13" s="6"/>
      <c r="H13" s="6">
        <f t="shared" si="0"/>
        <v>0</v>
      </c>
      <c r="I13" s="6"/>
    </row>
    <row r="14" spans="1:9" ht="15" customHeight="1" thickBot="1">
      <c r="A14" s="6" t="s">
        <v>95</v>
      </c>
      <c r="B14" s="6" t="s">
        <v>19</v>
      </c>
      <c r="C14" s="6"/>
      <c r="D14" s="6"/>
      <c r="E14" s="6"/>
      <c r="F14" s="6"/>
      <c r="G14" s="6"/>
      <c r="H14" s="6">
        <f t="shared" si="0"/>
        <v>0</v>
      </c>
      <c r="I14" s="6"/>
    </row>
    <row r="15" spans="1:9" ht="15" customHeight="1" thickBot="1">
      <c r="A15" s="6" t="s">
        <v>115</v>
      </c>
      <c r="B15" s="6" t="s">
        <v>116</v>
      </c>
      <c r="C15" s="6"/>
      <c r="D15" s="6"/>
      <c r="E15" s="6"/>
      <c r="F15" s="6"/>
      <c r="G15" s="6"/>
      <c r="H15" s="6">
        <f t="shared" si="0"/>
        <v>0</v>
      </c>
      <c r="I15" s="6"/>
    </row>
    <row r="16" spans="1:9" ht="15" customHeight="1" thickBot="1">
      <c r="A16" s="6" t="s">
        <v>96</v>
      </c>
      <c r="B16" s="6" t="s">
        <v>21</v>
      </c>
      <c r="C16" s="6"/>
      <c r="D16" s="6"/>
      <c r="E16" s="6"/>
      <c r="F16" s="6"/>
      <c r="G16" s="6"/>
      <c r="H16" s="6">
        <f>F16*G16</f>
        <v>0</v>
      </c>
      <c r="I16" s="6"/>
    </row>
    <row r="17" spans="1:9" ht="15" customHeight="1" thickBot="1">
      <c r="A17" s="6" t="s">
        <v>97</v>
      </c>
      <c r="B17" s="6" t="s">
        <v>79</v>
      </c>
      <c r="C17" s="6"/>
      <c r="D17" s="6"/>
      <c r="E17" s="6"/>
      <c r="F17" s="6"/>
      <c r="G17" s="6"/>
      <c r="H17" s="6">
        <f aca="true" t="shared" si="1" ref="H17:H35">F17*G17</f>
        <v>0</v>
      </c>
      <c r="I17" s="6"/>
    </row>
    <row r="18" spans="1:9" ht="15" customHeight="1" thickBot="1">
      <c r="A18" s="6" t="s">
        <v>98</v>
      </c>
      <c r="B18" s="6" t="s">
        <v>80</v>
      </c>
      <c r="C18" s="6"/>
      <c r="D18" s="6"/>
      <c r="E18" s="6"/>
      <c r="F18" s="6"/>
      <c r="G18" s="6"/>
      <c r="H18" s="6">
        <f t="shared" si="1"/>
        <v>0</v>
      </c>
      <c r="I18" s="6"/>
    </row>
    <row r="19" spans="1:9" ht="15" customHeight="1" thickBot="1">
      <c r="A19" s="6" t="s">
        <v>99</v>
      </c>
      <c r="B19" s="6" t="s">
        <v>77</v>
      </c>
      <c r="C19" s="6"/>
      <c r="D19" s="6"/>
      <c r="E19" s="6"/>
      <c r="F19" s="6"/>
      <c r="G19" s="6"/>
      <c r="H19" s="6">
        <f t="shared" si="1"/>
        <v>0</v>
      </c>
      <c r="I19" s="6"/>
    </row>
    <row r="20" spans="1:9" ht="15" customHeight="1" thickBot="1">
      <c r="A20" s="6" t="s">
        <v>100</v>
      </c>
      <c r="B20" s="6" t="s">
        <v>69</v>
      </c>
      <c r="C20" s="6"/>
      <c r="D20" s="6"/>
      <c r="E20" s="6"/>
      <c r="F20" s="6"/>
      <c r="G20" s="6"/>
      <c r="H20" s="6">
        <f t="shared" si="1"/>
        <v>0</v>
      </c>
      <c r="I20" s="6"/>
    </row>
    <row r="21" spans="1:9" ht="15" customHeight="1" thickBot="1">
      <c r="A21" s="6" t="s">
        <v>101</v>
      </c>
      <c r="B21" s="6" t="s">
        <v>71</v>
      </c>
      <c r="C21" s="6"/>
      <c r="D21" s="6"/>
      <c r="E21" s="6"/>
      <c r="F21" s="6"/>
      <c r="G21" s="6"/>
      <c r="H21" s="6">
        <f t="shared" si="1"/>
        <v>0</v>
      </c>
      <c r="I21" s="6"/>
    </row>
    <row r="22" spans="1:9" ht="15" customHeight="1" thickBot="1">
      <c r="A22" s="6" t="s">
        <v>102</v>
      </c>
      <c r="B22" s="6" t="s">
        <v>70</v>
      </c>
      <c r="C22" s="6"/>
      <c r="D22" s="6"/>
      <c r="E22" s="6"/>
      <c r="F22" s="6"/>
      <c r="G22" s="6"/>
      <c r="H22" s="6">
        <f t="shared" si="1"/>
        <v>0</v>
      </c>
      <c r="I22" s="6"/>
    </row>
    <row r="23" spans="1:9" ht="15" customHeight="1" thickBot="1">
      <c r="A23" s="6" t="s">
        <v>103</v>
      </c>
      <c r="B23" s="6" t="s">
        <v>114</v>
      </c>
      <c r="C23" s="6"/>
      <c r="D23" s="6"/>
      <c r="E23" s="6"/>
      <c r="F23" s="6"/>
      <c r="G23" s="6"/>
      <c r="H23" s="6">
        <f t="shared" si="1"/>
        <v>0</v>
      </c>
      <c r="I23" s="6"/>
    </row>
    <row r="24" spans="1:9" ht="15" customHeight="1" thickBot="1">
      <c r="A24" s="6" t="s">
        <v>104</v>
      </c>
      <c r="B24" s="6" t="s">
        <v>62</v>
      </c>
      <c r="C24" s="6"/>
      <c r="D24" s="6"/>
      <c r="E24" s="6"/>
      <c r="F24" s="6"/>
      <c r="G24" s="6"/>
      <c r="H24" s="6">
        <f t="shared" si="1"/>
        <v>0</v>
      </c>
      <c r="I24" s="6"/>
    </row>
    <row r="25" spans="1:9" ht="15" customHeight="1" thickBot="1">
      <c r="A25" s="6" t="s">
        <v>105</v>
      </c>
      <c r="B25" s="6" t="s">
        <v>61</v>
      </c>
      <c r="C25" s="6"/>
      <c r="D25" s="6"/>
      <c r="E25" s="6"/>
      <c r="F25" s="6"/>
      <c r="G25" s="6"/>
      <c r="H25" s="6">
        <f t="shared" si="1"/>
        <v>0</v>
      </c>
      <c r="I25" s="6"/>
    </row>
    <row r="26" spans="1:9" ht="15" customHeight="1" thickBot="1">
      <c r="A26" s="6" t="s">
        <v>106</v>
      </c>
      <c r="B26" s="6" t="s">
        <v>65</v>
      </c>
      <c r="C26" s="6"/>
      <c r="D26" s="6"/>
      <c r="E26" s="6"/>
      <c r="F26" s="6"/>
      <c r="G26" s="6"/>
      <c r="H26" s="6">
        <f t="shared" si="1"/>
        <v>0</v>
      </c>
      <c r="I26" s="6"/>
    </row>
    <row r="27" spans="1:9" ht="15" customHeight="1" thickBot="1">
      <c r="A27" s="6" t="s">
        <v>107</v>
      </c>
      <c r="B27" s="6" t="s">
        <v>64</v>
      </c>
      <c r="C27" s="6"/>
      <c r="D27" s="6"/>
      <c r="E27" s="6"/>
      <c r="F27" s="6"/>
      <c r="G27" s="6"/>
      <c r="H27" s="6">
        <f t="shared" si="1"/>
        <v>0</v>
      </c>
      <c r="I27" s="6"/>
    </row>
    <row r="28" spans="1:9" ht="15" customHeight="1" thickBot="1">
      <c r="A28" s="6" t="s">
        <v>111</v>
      </c>
      <c r="B28" s="6" t="s">
        <v>21</v>
      </c>
      <c r="C28" s="6"/>
      <c r="D28" s="6"/>
      <c r="E28" s="6"/>
      <c r="F28" s="6"/>
      <c r="G28" s="6"/>
      <c r="H28" s="6">
        <f t="shared" si="1"/>
        <v>0</v>
      </c>
      <c r="I28" s="6"/>
    </row>
    <row r="29" spans="1:9" ht="15" customHeight="1" thickBot="1">
      <c r="A29" s="6" t="s">
        <v>108</v>
      </c>
      <c r="B29" s="6" t="s">
        <v>112</v>
      </c>
      <c r="C29" s="6"/>
      <c r="D29" s="6"/>
      <c r="E29" s="6"/>
      <c r="F29" s="6"/>
      <c r="G29" s="6"/>
      <c r="H29" s="6">
        <f t="shared" si="1"/>
        <v>0</v>
      </c>
      <c r="I29" s="6"/>
    </row>
    <row r="30" spans="1:9" ht="15" customHeight="1" thickBot="1">
      <c r="A30" s="6" t="s">
        <v>109</v>
      </c>
      <c r="B30" s="6" t="s">
        <v>113</v>
      </c>
      <c r="C30" s="6"/>
      <c r="D30" s="6"/>
      <c r="E30" s="6"/>
      <c r="F30" s="6"/>
      <c r="G30" s="6"/>
      <c r="H30" s="6">
        <f t="shared" si="1"/>
        <v>0</v>
      </c>
      <c r="I30" s="6"/>
    </row>
    <row r="31" spans="1:9" ht="13.5" thickBot="1">
      <c r="A31" s="6" t="s">
        <v>110</v>
      </c>
      <c r="B31" s="6" t="s">
        <v>16</v>
      </c>
      <c r="C31" s="6"/>
      <c r="D31" s="6"/>
      <c r="E31" s="6"/>
      <c r="F31" s="6"/>
      <c r="G31" s="6"/>
      <c r="H31" s="6">
        <f t="shared" si="1"/>
        <v>0</v>
      </c>
      <c r="I31" s="6"/>
    </row>
    <row r="32" spans="1:9" ht="13.5" thickBot="1">
      <c r="A32" s="6" t="s">
        <v>148</v>
      </c>
      <c r="B32" s="6" t="s">
        <v>140</v>
      </c>
      <c r="C32" s="6"/>
      <c r="D32" s="6"/>
      <c r="E32" s="6"/>
      <c r="F32" s="6"/>
      <c r="G32" s="6"/>
      <c r="H32" s="6">
        <f t="shared" si="1"/>
        <v>0</v>
      </c>
      <c r="I32" s="6"/>
    </row>
    <row r="33" spans="1:9" ht="13.5" thickBot="1">
      <c r="A33" s="6" t="s">
        <v>126</v>
      </c>
      <c r="B33" s="6" t="s">
        <v>127</v>
      </c>
      <c r="C33" s="6"/>
      <c r="D33" s="6"/>
      <c r="E33" s="6"/>
      <c r="F33" s="6"/>
      <c r="G33" s="6"/>
      <c r="H33" s="6">
        <f t="shared" si="1"/>
        <v>0</v>
      </c>
      <c r="I33" s="6"/>
    </row>
    <row r="34" spans="1:9" ht="13.5" thickBot="1">
      <c r="A34" s="6" t="s">
        <v>131</v>
      </c>
      <c r="B34" s="6" t="s">
        <v>132</v>
      </c>
      <c r="C34" s="6"/>
      <c r="D34" s="6"/>
      <c r="E34" s="6"/>
      <c r="F34" s="6"/>
      <c r="G34" s="6"/>
      <c r="H34" s="6">
        <f t="shared" si="1"/>
        <v>0</v>
      </c>
      <c r="I34" s="6"/>
    </row>
    <row r="35" spans="1:9" ht="13.5" thickBot="1">
      <c r="A35" s="6" t="s">
        <v>152</v>
      </c>
      <c r="B35" s="6" t="s">
        <v>137</v>
      </c>
      <c r="C35" s="6"/>
      <c r="D35" s="6"/>
      <c r="E35" s="6"/>
      <c r="F35" s="6"/>
      <c r="G35" s="6"/>
      <c r="H35" s="6">
        <f t="shared" si="1"/>
        <v>0</v>
      </c>
      <c r="I35" s="6"/>
    </row>
    <row r="37" spans="1:6" ht="12.75">
      <c r="A37" s="1" t="s">
        <v>121</v>
      </c>
      <c r="B37" s="1" t="s">
        <v>141</v>
      </c>
      <c r="F37" t="s">
        <v>158</v>
      </c>
    </row>
    <row r="38" spans="1:2" ht="12.75">
      <c r="A38" s="1" t="s">
        <v>153</v>
      </c>
      <c r="B38" s="1" t="s">
        <v>154</v>
      </c>
    </row>
    <row r="39" spans="1:2" ht="12.75">
      <c r="A39" s="1" t="s">
        <v>124</v>
      </c>
      <c r="B39" s="1" t="s">
        <v>155</v>
      </c>
    </row>
    <row r="40" spans="1:2" ht="12.75">
      <c r="A40" s="1" t="s">
        <v>128</v>
      </c>
      <c r="B40" s="1" t="s">
        <v>156</v>
      </c>
    </row>
    <row r="41" spans="1:2" ht="12.75">
      <c r="A41" s="1" t="s">
        <v>133</v>
      </c>
      <c r="B41" s="1" t="s">
        <v>157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28" sqref="B28"/>
    </sheetView>
  </sheetViews>
  <sheetFormatPr defaultColWidth="11.421875" defaultRowHeight="12.75"/>
  <sheetData>
    <row r="1" spans="1:8" ht="12.75">
      <c r="A1" s="14" t="s">
        <v>159</v>
      </c>
      <c r="B1" s="14"/>
      <c r="G1" s="14" t="s">
        <v>159</v>
      </c>
      <c r="H1" s="14"/>
    </row>
    <row r="2" spans="1:8" ht="12.75">
      <c r="A2" s="14" t="s">
        <v>160</v>
      </c>
      <c r="B2" s="14"/>
      <c r="G2" s="14" t="s">
        <v>160</v>
      </c>
      <c r="H2" s="14"/>
    </row>
    <row r="3" ht="6" customHeight="1"/>
    <row r="4" spans="1:10" ht="12.75">
      <c r="A4" s="14" t="s">
        <v>161</v>
      </c>
      <c r="B4" s="14"/>
      <c r="C4" s="14" t="s">
        <v>162</v>
      </c>
      <c r="D4" s="14"/>
      <c r="G4" s="14" t="s">
        <v>161</v>
      </c>
      <c r="H4" s="14"/>
      <c r="I4" s="14" t="s">
        <v>162</v>
      </c>
      <c r="J4" s="14"/>
    </row>
    <row r="6" spans="1:10" ht="12.75">
      <c r="A6" t="s">
        <v>163</v>
      </c>
      <c r="B6" t="s">
        <v>164</v>
      </c>
      <c r="C6" t="s">
        <v>165</v>
      </c>
      <c r="D6" s="13">
        <v>37219</v>
      </c>
      <c r="G6" t="s">
        <v>163</v>
      </c>
      <c r="H6" t="s">
        <v>164</v>
      </c>
      <c r="I6" t="s">
        <v>165</v>
      </c>
      <c r="J6" s="13">
        <v>37219</v>
      </c>
    </row>
    <row r="7" ht="6" customHeight="1"/>
    <row r="8" spans="1:9" ht="12.75">
      <c r="A8" t="s">
        <v>168</v>
      </c>
      <c r="C8" t="s">
        <v>167</v>
      </c>
      <c r="G8" t="s">
        <v>168</v>
      </c>
      <c r="I8" t="s">
        <v>167</v>
      </c>
    </row>
    <row r="9" ht="6" customHeight="1"/>
    <row r="10" spans="1:10" ht="12.75">
      <c r="A10" t="s">
        <v>166</v>
      </c>
      <c r="D10" t="s">
        <v>169</v>
      </c>
      <c r="G10" t="s">
        <v>166</v>
      </c>
      <c r="J10" t="s">
        <v>169</v>
      </c>
    </row>
    <row r="11" spans="1:7" ht="12.75">
      <c r="A11" t="s">
        <v>170</v>
      </c>
      <c r="G11" t="s">
        <v>170</v>
      </c>
    </row>
    <row r="12" ht="13.5" thickBot="1"/>
    <row r="13" spans="2:10" ht="19.5" customHeight="1" thickBot="1">
      <c r="B13" s="6" t="s">
        <v>171</v>
      </c>
      <c r="C13" s="6" t="s">
        <v>172</v>
      </c>
      <c r="D13" s="6" t="s">
        <v>173</v>
      </c>
      <c r="H13" s="6" t="s">
        <v>171</v>
      </c>
      <c r="I13" s="6" t="s">
        <v>172</v>
      </c>
      <c r="J13" s="6" t="s">
        <v>173</v>
      </c>
    </row>
    <row r="14" spans="2:10" ht="19.5" customHeight="1" thickBot="1">
      <c r="B14" s="15"/>
      <c r="C14" s="15"/>
      <c r="D14" s="15"/>
      <c r="H14" s="15"/>
      <c r="I14" s="15"/>
      <c r="J14" s="15"/>
    </row>
    <row r="15" spans="2:11" ht="19.5" customHeight="1" thickBot="1">
      <c r="B15" s="15"/>
      <c r="D15" s="15"/>
      <c r="E15" s="16" t="s">
        <v>174</v>
      </c>
      <c r="H15" s="15"/>
      <c r="J15" s="15"/>
      <c r="K15" s="16" t="s">
        <v>174</v>
      </c>
    </row>
    <row r="16" spans="4:11" ht="19.5" customHeight="1" thickBot="1">
      <c r="D16" s="15"/>
      <c r="E16" s="16" t="s">
        <v>175</v>
      </c>
      <c r="J16" s="15"/>
      <c r="K16" s="16" t="s">
        <v>175</v>
      </c>
    </row>
    <row r="17" spans="1:7" ht="12.75">
      <c r="A17" s="17" t="s">
        <v>176</v>
      </c>
      <c r="G17" s="17" t="s">
        <v>176</v>
      </c>
    </row>
    <row r="19" spans="1:8" ht="12.75">
      <c r="A19" s="14" t="s">
        <v>159</v>
      </c>
      <c r="B19" s="14"/>
      <c r="G19" s="14" t="s">
        <v>159</v>
      </c>
      <c r="H19" s="14"/>
    </row>
    <row r="20" spans="1:8" ht="12.75">
      <c r="A20" s="14" t="s">
        <v>160</v>
      </c>
      <c r="B20" s="14"/>
      <c r="G20" s="14" t="s">
        <v>160</v>
      </c>
      <c r="H20" s="14"/>
    </row>
    <row r="22" spans="1:10" ht="12.75">
      <c r="A22" s="14" t="s">
        <v>161</v>
      </c>
      <c r="B22" s="14"/>
      <c r="C22" s="14" t="s">
        <v>162</v>
      </c>
      <c r="D22" s="14"/>
      <c r="G22" s="14" t="s">
        <v>161</v>
      </c>
      <c r="H22" s="14"/>
      <c r="I22" s="14" t="s">
        <v>162</v>
      </c>
      <c r="J22" s="14"/>
    </row>
    <row r="24" spans="1:10" ht="12.75">
      <c r="A24" t="s">
        <v>163</v>
      </c>
      <c r="B24" t="s">
        <v>164</v>
      </c>
      <c r="C24" t="s">
        <v>165</v>
      </c>
      <c r="D24" s="13">
        <v>37219</v>
      </c>
      <c r="G24" t="s">
        <v>163</v>
      </c>
      <c r="H24" t="s">
        <v>164</v>
      </c>
      <c r="I24" t="s">
        <v>165</v>
      </c>
      <c r="J24" s="13">
        <v>37219</v>
      </c>
    </row>
    <row r="26" spans="1:9" ht="12.75">
      <c r="A26" t="s">
        <v>168</v>
      </c>
      <c r="C26" t="s">
        <v>167</v>
      </c>
      <c r="G26" t="s">
        <v>168</v>
      </c>
      <c r="I26" t="s">
        <v>167</v>
      </c>
    </row>
    <row r="28" spans="1:10" ht="12.75">
      <c r="A28" t="s">
        <v>166</v>
      </c>
      <c r="D28" t="s">
        <v>169</v>
      </c>
      <c r="G28" t="s">
        <v>166</v>
      </c>
      <c r="J28" t="s">
        <v>169</v>
      </c>
    </row>
    <row r="29" spans="1:7" ht="12.75">
      <c r="A29" t="s">
        <v>170</v>
      </c>
      <c r="G29" t="s">
        <v>170</v>
      </c>
    </row>
    <row r="30" ht="13.5" thickBot="1"/>
    <row r="31" spans="2:10" ht="13.5" thickBot="1">
      <c r="B31" s="6" t="s">
        <v>171</v>
      </c>
      <c r="C31" s="6" t="s">
        <v>172</v>
      </c>
      <c r="D31" s="6" t="s">
        <v>173</v>
      </c>
      <c r="H31" s="6" t="s">
        <v>171</v>
      </c>
      <c r="I31" s="6" t="s">
        <v>172</v>
      </c>
      <c r="J31" s="6" t="s">
        <v>173</v>
      </c>
    </row>
    <row r="32" spans="2:10" ht="19.5" customHeight="1" thickBot="1">
      <c r="B32" s="15"/>
      <c r="C32" s="15"/>
      <c r="D32" s="15"/>
      <c r="H32" s="15"/>
      <c r="I32" s="15"/>
      <c r="J32" s="15"/>
    </row>
    <row r="33" spans="2:11" ht="19.5" customHeight="1" thickBot="1">
      <c r="B33" s="15"/>
      <c r="D33" s="15"/>
      <c r="E33" s="16" t="s">
        <v>174</v>
      </c>
      <c r="H33" s="15"/>
      <c r="J33" s="15"/>
      <c r="K33" s="16" t="s">
        <v>174</v>
      </c>
    </row>
    <row r="34" spans="4:11" ht="19.5" customHeight="1" thickBot="1">
      <c r="D34" s="15"/>
      <c r="E34" s="16" t="s">
        <v>175</v>
      </c>
      <c r="J34" s="15"/>
      <c r="K34" s="16" t="s">
        <v>175</v>
      </c>
    </row>
    <row r="35" spans="1:7" ht="12.75">
      <c r="A35" s="17" t="s">
        <v>176</v>
      </c>
      <c r="G35" s="17" t="s">
        <v>176</v>
      </c>
    </row>
  </sheetData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8" sqref="A8"/>
    </sheetView>
  </sheetViews>
  <sheetFormatPr defaultColWidth="11.421875" defaultRowHeight="12.75"/>
  <cols>
    <col min="1" max="2" width="11.7109375" style="0" customWidth="1"/>
    <col min="3" max="5" width="5.7109375" style="0" customWidth="1"/>
    <col min="6" max="6" width="16.7109375" style="0" customWidth="1"/>
    <col min="7" max="8" width="12.7109375" style="0" customWidth="1"/>
    <col min="9" max="9" width="5.7109375" style="0" customWidth="1"/>
  </cols>
  <sheetData>
    <row r="1" ht="15">
      <c r="B1" s="12" t="s">
        <v>147</v>
      </c>
    </row>
    <row r="4" ht="13.5" thickBot="1"/>
    <row r="5" spans="1:9" ht="13.5" thickBot="1">
      <c r="A5" s="6" t="s">
        <v>81</v>
      </c>
      <c r="B5" s="6" t="s">
        <v>82</v>
      </c>
      <c r="C5" s="6">
        <v>1</v>
      </c>
      <c r="D5" s="6">
        <v>2</v>
      </c>
      <c r="E5" s="6">
        <v>3</v>
      </c>
      <c r="F5" s="6" t="s">
        <v>83</v>
      </c>
      <c r="G5" s="6" t="s">
        <v>118</v>
      </c>
      <c r="H5" s="6" t="s">
        <v>117</v>
      </c>
      <c r="I5" s="6" t="s">
        <v>8</v>
      </c>
    </row>
    <row r="6" spans="1:9" ht="13.5" thickBot="1">
      <c r="A6" s="6"/>
      <c r="B6" s="6"/>
      <c r="C6" s="6"/>
      <c r="D6" s="6"/>
      <c r="E6" s="6"/>
      <c r="F6" s="6" t="s">
        <v>121</v>
      </c>
      <c r="G6" s="6" t="s">
        <v>142</v>
      </c>
      <c r="H6" s="6"/>
      <c r="I6" s="6"/>
    </row>
    <row r="7" spans="1:9" ht="13.5" thickBot="1">
      <c r="A7" s="6" t="s">
        <v>119</v>
      </c>
      <c r="B7" s="6" t="s">
        <v>21</v>
      </c>
      <c r="C7" s="6"/>
      <c r="D7" s="6"/>
      <c r="E7" s="29"/>
      <c r="F7" s="6"/>
      <c r="G7" s="6"/>
      <c r="H7" s="6">
        <f aca="true" t="shared" si="0" ref="H7:H12">F7*G7</f>
        <v>0</v>
      </c>
      <c r="I7" s="6"/>
    </row>
    <row r="8" spans="1:9" ht="13.5" thickBot="1">
      <c r="A8" s="6" t="s">
        <v>197</v>
      </c>
      <c r="B8" s="6" t="s">
        <v>114</v>
      </c>
      <c r="C8" s="6"/>
      <c r="D8" s="6"/>
      <c r="E8" s="6"/>
      <c r="F8" s="6"/>
      <c r="G8" s="6"/>
      <c r="H8" s="6">
        <f t="shared" si="0"/>
        <v>0</v>
      </c>
      <c r="I8" s="6"/>
    </row>
    <row r="9" spans="1:9" ht="13.5" thickBot="1">
      <c r="A9" s="6" t="s">
        <v>120</v>
      </c>
      <c r="B9" s="6" t="s">
        <v>21</v>
      </c>
      <c r="C9" s="6"/>
      <c r="D9" s="6"/>
      <c r="E9" s="6"/>
      <c r="F9" s="6"/>
      <c r="G9" s="6"/>
      <c r="H9" s="6">
        <f t="shared" si="0"/>
        <v>0</v>
      </c>
      <c r="I9" s="6"/>
    </row>
    <row r="10" spans="1:9" ht="13.5" thickBot="1">
      <c r="A10" s="6" t="s">
        <v>104</v>
      </c>
      <c r="B10" s="6" t="s">
        <v>62</v>
      </c>
      <c r="C10" s="6"/>
      <c r="D10" s="6"/>
      <c r="E10" s="6"/>
      <c r="F10" s="6"/>
      <c r="G10" s="6"/>
      <c r="H10" s="6">
        <f t="shared" si="0"/>
        <v>0</v>
      </c>
      <c r="I10" s="6"/>
    </row>
    <row r="11" spans="1:9" ht="13.5" thickBot="1">
      <c r="A11" s="6" t="s">
        <v>110</v>
      </c>
      <c r="B11" s="6" t="s">
        <v>16</v>
      </c>
      <c r="C11" s="6"/>
      <c r="D11" s="6"/>
      <c r="E11" s="6"/>
      <c r="F11" s="6"/>
      <c r="G11" s="6"/>
      <c r="H11" s="6">
        <f t="shared" si="0"/>
        <v>0</v>
      </c>
      <c r="I11" s="6"/>
    </row>
    <row r="12" spans="1:9" ht="13.5" thickBot="1">
      <c r="A12" s="6" t="s">
        <v>139</v>
      </c>
      <c r="B12" s="6" t="s">
        <v>140</v>
      </c>
      <c r="C12" s="6"/>
      <c r="D12" s="6"/>
      <c r="E12" s="6"/>
      <c r="F12" s="6"/>
      <c r="G12" s="6"/>
      <c r="H12" s="6">
        <f t="shared" si="0"/>
        <v>0</v>
      </c>
      <c r="I12" s="6"/>
    </row>
    <row r="13" spans="1:9" ht="13.5" thickBot="1">
      <c r="A13" s="6"/>
      <c r="B13" s="6"/>
      <c r="C13" s="6"/>
      <c r="D13" s="6"/>
      <c r="E13" s="6"/>
      <c r="F13" s="6" t="s">
        <v>122</v>
      </c>
      <c r="G13" s="6" t="s">
        <v>143</v>
      </c>
      <c r="H13" s="6"/>
      <c r="I13" s="6"/>
    </row>
    <row r="14" spans="1:9" ht="13.5" thickBot="1">
      <c r="A14" s="6" t="s">
        <v>94</v>
      </c>
      <c r="B14" s="6" t="s">
        <v>72</v>
      </c>
      <c r="C14" s="6"/>
      <c r="D14" s="6"/>
      <c r="E14" s="6"/>
      <c r="F14" s="6"/>
      <c r="G14" s="6"/>
      <c r="H14" s="6">
        <f aca="true" t="shared" si="1" ref="H14:H19">F14*G14*1.25</f>
        <v>0</v>
      </c>
      <c r="I14" s="6"/>
    </row>
    <row r="15" spans="1:9" ht="13.5" thickBot="1">
      <c r="A15" s="6" t="s">
        <v>93</v>
      </c>
      <c r="B15" s="6" t="s">
        <v>78</v>
      </c>
      <c r="C15" s="6"/>
      <c r="D15" s="6"/>
      <c r="E15" s="6"/>
      <c r="F15" s="6"/>
      <c r="G15" s="6"/>
      <c r="H15" s="6">
        <f t="shared" si="1"/>
        <v>0</v>
      </c>
      <c r="I15" s="6"/>
    </row>
    <row r="16" spans="1:9" ht="13.5" thickBot="1">
      <c r="A16" s="6" t="s">
        <v>95</v>
      </c>
      <c r="B16" s="6" t="s">
        <v>19</v>
      </c>
      <c r="C16" s="6"/>
      <c r="D16" s="6"/>
      <c r="E16" s="6"/>
      <c r="F16" s="6"/>
      <c r="G16" s="6"/>
      <c r="H16" s="6">
        <f t="shared" si="1"/>
        <v>0</v>
      </c>
      <c r="I16" s="6"/>
    </row>
    <row r="17" spans="1:9" ht="13.5" thickBot="1">
      <c r="A17" s="6" t="s">
        <v>115</v>
      </c>
      <c r="B17" s="6" t="s">
        <v>116</v>
      </c>
      <c r="C17" s="6"/>
      <c r="D17" s="6"/>
      <c r="E17" s="6"/>
      <c r="F17" s="6"/>
      <c r="G17" s="6"/>
      <c r="H17" s="6">
        <f t="shared" si="1"/>
        <v>0</v>
      </c>
      <c r="I17" s="6"/>
    </row>
    <row r="18" spans="1:9" ht="13.5" thickBot="1">
      <c r="A18" s="6" t="s">
        <v>123</v>
      </c>
      <c r="B18" s="6" t="s">
        <v>37</v>
      </c>
      <c r="C18" s="6"/>
      <c r="D18" s="6"/>
      <c r="E18" s="6"/>
      <c r="F18" s="6"/>
      <c r="G18" s="6"/>
      <c r="H18" s="6">
        <f t="shared" si="1"/>
        <v>0</v>
      </c>
      <c r="I18" s="6"/>
    </row>
    <row r="19" spans="1:9" ht="13.5" thickBot="1">
      <c r="A19" s="6" t="s">
        <v>92</v>
      </c>
      <c r="B19" s="6" t="s">
        <v>63</v>
      </c>
      <c r="C19" s="6"/>
      <c r="D19" s="6"/>
      <c r="E19" s="6"/>
      <c r="F19" s="6"/>
      <c r="G19" s="6"/>
      <c r="H19" s="6">
        <f t="shared" si="1"/>
        <v>0</v>
      </c>
      <c r="I19" s="6"/>
    </row>
    <row r="20" spans="1:9" ht="13.5" thickBot="1">
      <c r="A20" s="6"/>
      <c r="B20" s="6"/>
      <c r="C20" s="6"/>
      <c r="D20" s="6"/>
      <c r="E20" s="6"/>
      <c r="F20" s="6" t="s">
        <v>124</v>
      </c>
      <c r="G20" s="6" t="s">
        <v>144</v>
      </c>
      <c r="H20" s="6"/>
      <c r="I20" s="6"/>
    </row>
    <row r="21" spans="1:9" ht="13.5" thickBot="1">
      <c r="A21" s="6" t="s">
        <v>101</v>
      </c>
      <c r="B21" s="6" t="s">
        <v>71</v>
      </c>
      <c r="C21" s="6"/>
      <c r="D21" s="6"/>
      <c r="E21" s="6"/>
      <c r="F21" s="6"/>
      <c r="G21" s="6"/>
      <c r="H21" s="6">
        <f>F21*G21</f>
        <v>0</v>
      </c>
      <c r="I21" s="6"/>
    </row>
    <row r="22" spans="1:9" ht="13.5" thickBot="1">
      <c r="A22" s="6" t="s">
        <v>90</v>
      </c>
      <c r="B22" s="6" t="s">
        <v>38</v>
      </c>
      <c r="C22" s="6"/>
      <c r="D22" s="6"/>
      <c r="E22" s="6"/>
      <c r="F22" s="6"/>
      <c r="G22" s="6"/>
      <c r="H22" s="6">
        <f aca="true" t="shared" si="2" ref="H22:H40">F22*G22</f>
        <v>0</v>
      </c>
      <c r="I22" s="6"/>
    </row>
    <row r="23" spans="1:9" ht="13.5" thickBot="1">
      <c r="A23" s="6" t="s">
        <v>125</v>
      </c>
      <c r="B23" s="6" t="s">
        <v>80</v>
      </c>
      <c r="C23" s="6"/>
      <c r="D23" s="6"/>
      <c r="E23" s="6"/>
      <c r="F23" s="6"/>
      <c r="G23" s="6"/>
      <c r="H23" s="6">
        <f t="shared" si="2"/>
        <v>0</v>
      </c>
      <c r="I23" s="6"/>
    </row>
    <row r="24" spans="1:9" ht="13.5" thickBot="1">
      <c r="A24" s="6" t="s">
        <v>107</v>
      </c>
      <c r="B24" s="6" t="s">
        <v>64</v>
      </c>
      <c r="C24" s="6"/>
      <c r="D24" s="6"/>
      <c r="E24" s="6"/>
      <c r="F24" s="6"/>
      <c r="G24" s="6"/>
      <c r="H24" s="6">
        <f t="shared" si="2"/>
        <v>0</v>
      </c>
      <c r="I24" s="6"/>
    </row>
    <row r="25" spans="1:9" ht="13.5" thickBot="1">
      <c r="A25" s="6" t="s">
        <v>126</v>
      </c>
      <c r="B25" s="6" t="s">
        <v>127</v>
      </c>
      <c r="C25" s="6"/>
      <c r="D25" s="6"/>
      <c r="E25" s="6"/>
      <c r="F25" s="6"/>
      <c r="G25" s="6"/>
      <c r="H25" s="6">
        <f t="shared" si="2"/>
        <v>0</v>
      </c>
      <c r="I25" s="6"/>
    </row>
    <row r="26" spans="1:9" ht="13.5" thickBot="1">
      <c r="A26" s="6" t="s">
        <v>111</v>
      </c>
      <c r="B26" s="6" t="s">
        <v>21</v>
      </c>
      <c r="C26" s="6"/>
      <c r="D26" s="6"/>
      <c r="E26" s="6"/>
      <c r="F26" s="6"/>
      <c r="G26" s="6"/>
      <c r="H26" s="6">
        <f t="shared" si="2"/>
        <v>0</v>
      </c>
      <c r="I26" s="6"/>
    </row>
    <row r="27" spans="1:9" ht="13.5" thickBot="1">
      <c r="A27" s="6"/>
      <c r="B27" s="6"/>
      <c r="C27" s="6"/>
      <c r="D27" s="6"/>
      <c r="E27" s="6"/>
      <c r="F27" s="6" t="s">
        <v>128</v>
      </c>
      <c r="G27" s="6" t="s">
        <v>145</v>
      </c>
      <c r="H27" s="6"/>
      <c r="I27" s="6"/>
    </row>
    <row r="28" spans="1:9" ht="13.5" thickBot="1">
      <c r="A28" s="6" t="s">
        <v>129</v>
      </c>
      <c r="B28" s="6" t="s">
        <v>70</v>
      </c>
      <c r="C28" s="6"/>
      <c r="D28" s="6"/>
      <c r="E28" s="6"/>
      <c r="F28" s="6"/>
      <c r="G28" s="6"/>
      <c r="H28" s="6">
        <f t="shared" si="2"/>
        <v>0</v>
      </c>
      <c r="I28" s="6"/>
    </row>
    <row r="29" spans="1:9" ht="13.5" thickBot="1">
      <c r="A29" s="6" t="s">
        <v>130</v>
      </c>
      <c r="B29" s="6" t="s">
        <v>79</v>
      </c>
      <c r="C29" s="6"/>
      <c r="D29" s="6"/>
      <c r="E29" s="6"/>
      <c r="F29" s="6"/>
      <c r="G29" s="6"/>
      <c r="H29" s="6">
        <f t="shared" si="2"/>
        <v>0</v>
      </c>
      <c r="I29" s="6"/>
    </row>
    <row r="30" spans="1:9" ht="13.5" thickBot="1">
      <c r="A30" s="6" t="s">
        <v>106</v>
      </c>
      <c r="B30" s="6" t="s">
        <v>65</v>
      </c>
      <c r="C30" s="6"/>
      <c r="D30" s="6"/>
      <c r="E30" s="6"/>
      <c r="F30" s="6"/>
      <c r="G30" s="6"/>
      <c r="H30" s="6">
        <f t="shared" si="2"/>
        <v>0</v>
      </c>
      <c r="I30" s="6"/>
    </row>
    <row r="31" spans="1:9" ht="13.5" thickBot="1">
      <c r="A31" s="6" t="s">
        <v>131</v>
      </c>
      <c r="B31" s="6" t="s">
        <v>132</v>
      </c>
      <c r="C31" s="6"/>
      <c r="D31" s="6"/>
      <c r="E31" s="6"/>
      <c r="F31" s="6"/>
      <c r="G31" s="6"/>
      <c r="H31" s="6">
        <f t="shared" si="2"/>
        <v>0</v>
      </c>
      <c r="I31" s="6"/>
    </row>
    <row r="32" spans="1:9" ht="13.5" thickBot="1">
      <c r="A32" s="6" t="s">
        <v>109</v>
      </c>
      <c r="B32" s="6" t="s">
        <v>113</v>
      </c>
      <c r="C32" s="6"/>
      <c r="D32" s="6"/>
      <c r="E32" s="6"/>
      <c r="F32" s="6"/>
      <c r="G32" s="6"/>
      <c r="H32" s="6">
        <f t="shared" si="2"/>
        <v>0</v>
      </c>
      <c r="I32" s="6"/>
    </row>
    <row r="33" spans="1:9" ht="13.5" thickBot="1">
      <c r="A33" s="6" t="s">
        <v>89</v>
      </c>
      <c r="B33" s="6" t="s">
        <v>39</v>
      </c>
      <c r="C33" s="6"/>
      <c r="D33" s="6"/>
      <c r="E33" s="6"/>
      <c r="F33" s="6"/>
      <c r="G33" s="6"/>
      <c r="H33" s="6">
        <f t="shared" si="2"/>
        <v>0</v>
      </c>
      <c r="I33" s="6"/>
    </row>
    <row r="34" spans="1:9" ht="13.5" thickBot="1">
      <c r="A34" s="6"/>
      <c r="B34" s="6"/>
      <c r="C34" s="6"/>
      <c r="D34" s="6"/>
      <c r="E34" s="6"/>
      <c r="F34" s="6" t="s">
        <v>133</v>
      </c>
      <c r="G34" s="6" t="s">
        <v>146</v>
      </c>
      <c r="H34" s="6"/>
      <c r="I34" s="6"/>
    </row>
    <row r="35" spans="1:9" ht="13.5" thickBot="1">
      <c r="A35" s="6" t="s">
        <v>134</v>
      </c>
      <c r="B35" s="6" t="s">
        <v>69</v>
      </c>
      <c r="C35" s="6"/>
      <c r="D35" s="6"/>
      <c r="E35" s="6"/>
      <c r="F35" s="6"/>
      <c r="G35" s="6"/>
      <c r="H35" s="6">
        <f t="shared" si="2"/>
        <v>0</v>
      </c>
      <c r="I35" s="6"/>
    </row>
    <row r="36" spans="1:9" ht="13.5" thickBot="1">
      <c r="A36" s="6" t="s">
        <v>105</v>
      </c>
      <c r="B36" s="6" t="s">
        <v>61</v>
      </c>
      <c r="C36" s="6"/>
      <c r="D36" s="6"/>
      <c r="E36" s="6"/>
      <c r="F36" s="6"/>
      <c r="G36" s="6"/>
      <c r="H36" s="6">
        <f t="shared" si="2"/>
        <v>0</v>
      </c>
      <c r="I36" s="6"/>
    </row>
    <row r="37" spans="1:9" ht="13.5" thickBot="1">
      <c r="A37" s="6" t="s">
        <v>108</v>
      </c>
      <c r="B37" s="6" t="s">
        <v>135</v>
      </c>
      <c r="C37" s="6"/>
      <c r="D37" s="6"/>
      <c r="E37" s="6"/>
      <c r="F37" s="6"/>
      <c r="G37" s="6"/>
      <c r="H37" s="6">
        <f t="shared" si="2"/>
        <v>0</v>
      </c>
      <c r="I37" s="6"/>
    </row>
    <row r="38" spans="1:9" ht="13.5" thickBot="1">
      <c r="A38" s="6" t="s">
        <v>99</v>
      </c>
      <c r="B38" s="6" t="s">
        <v>77</v>
      </c>
      <c r="C38" s="6"/>
      <c r="D38" s="6"/>
      <c r="E38" s="6"/>
      <c r="F38" s="6"/>
      <c r="G38" s="6"/>
      <c r="H38" s="6">
        <f t="shared" si="2"/>
        <v>0</v>
      </c>
      <c r="I38" s="6"/>
    </row>
    <row r="39" spans="1:9" ht="13.5" thickBot="1">
      <c r="A39" s="6" t="s">
        <v>136</v>
      </c>
      <c r="B39" s="6" t="s">
        <v>137</v>
      </c>
      <c r="C39" s="6"/>
      <c r="D39" s="6"/>
      <c r="E39" s="6"/>
      <c r="F39" s="6"/>
      <c r="G39" s="6"/>
      <c r="H39" s="6">
        <f t="shared" si="2"/>
        <v>0</v>
      </c>
      <c r="I39" s="6"/>
    </row>
    <row r="40" spans="1:9" ht="13.5" thickBot="1">
      <c r="A40" s="6" t="s">
        <v>138</v>
      </c>
      <c r="B40" s="6" t="s">
        <v>40</v>
      </c>
      <c r="C40" s="6"/>
      <c r="D40" s="6"/>
      <c r="E40" s="6"/>
      <c r="F40" s="6"/>
      <c r="G40" s="6"/>
      <c r="H40" s="6">
        <f t="shared" si="2"/>
        <v>0</v>
      </c>
      <c r="I40" s="6"/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D2" sqref="D2:D36"/>
    </sheetView>
  </sheetViews>
  <sheetFormatPr defaultColWidth="11.421875" defaultRowHeight="12.75"/>
  <cols>
    <col min="1" max="1" width="7.7109375" style="0" customWidth="1"/>
    <col min="4" max="4" width="10.421875" style="48" customWidth="1"/>
  </cols>
  <sheetData>
    <row r="1" ht="13.5" thickBot="1">
      <c r="A1" s="3"/>
    </row>
    <row r="2" spans="1:3" ht="13.5" thickBot="1">
      <c r="A2" s="6" t="s">
        <v>1</v>
      </c>
      <c r="B2" s="6" t="s">
        <v>0</v>
      </c>
      <c r="C2" s="6" t="s">
        <v>2</v>
      </c>
    </row>
    <row r="3" spans="1:3" ht="12.75">
      <c r="A3" s="18"/>
      <c r="B3" s="2" t="s">
        <v>15</v>
      </c>
      <c r="C3" s="2" t="s">
        <v>16</v>
      </c>
    </row>
    <row r="4" spans="1:3" ht="12.75">
      <c r="A4" s="19"/>
      <c r="B4" s="2" t="s">
        <v>18</v>
      </c>
      <c r="C4" s="2" t="s">
        <v>19</v>
      </c>
    </row>
    <row r="5" spans="1:3" ht="12.75">
      <c r="A5" s="19" t="s">
        <v>14</v>
      </c>
      <c r="B5" s="2" t="s">
        <v>22</v>
      </c>
      <c r="C5" s="2" t="s">
        <v>21</v>
      </c>
    </row>
    <row r="6" spans="1:3" ht="12.75">
      <c r="A6" s="19"/>
      <c r="B6" s="2" t="s">
        <v>24</v>
      </c>
      <c r="C6" s="2" t="s">
        <v>25</v>
      </c>
    </row>
    <row r="7" spans="1:3" ht="12.75">
      <c r="A7" s="19"/>
      <c r="B7" s="2" t="s">
        <v>33</v>
      </c>
      <c r="C7" s="2" t="s">
        <v>28</v>
      </c>
    </row>
    <row r="8" spans="1:3" ht="13.5" thickBot="1">
      <c r="A8" s="22"/>
      <c r="B8" s="24"/>
      <c r="C8" s="24"/>
    </row>
    <row r="9" spans="1:3" ht="12.75">
      <c r="A9" s="19" t="s">
        <v>29</v>
      </c>
      <c r="B9" s="2" t="s">
        <v>32</v>
      </c>
      <c r="C9" s="2" t="s">
        <v>21</v>
      </c>
    </row>
    <row r="10" spans="1:3" ht="12.75">
      <c r="A10" s="19"/>
      <c r="B10" s="2" t="s">
        <v>190</v>
      </c>
      <c r="C10" s="2" t="s">
        <v>37</v>
      </c>
    </row>
    <row r="11" spans="1:3" ht="12.75">
      <c r="A11" s="19" t="s">
        <v>44</v>
      </c>
      <c r="B11" s="8" t="s">
        <v>34</v>
      </c>
      <c r="C11" s="2" t="s">
        <v>38</v>
      </c>
    </row>
    <row r="12" spans="1:3" ht="12.75">
      <c r="A12" s="19" t="s">
        <v>30</v>
      </c>
      <c r="B12" s="2" t="s">
        <v>35</v>
      </c>
      <c r="C12" s="2" t="s">
        <v>39</v>
      </c>
    </row>
    <row r="13" spans="1:3" ht="12.75">
      <c r="A13" s="19" t="s">
        <v>31</v>
      </c>
      <c r="B13" s="2" t="s">
        <v>36</v>
      </c>
      <c r="C13" s="2" t="s">
        <v>40</v>
      </c>
    </row>
    <row r="14" spans="1:3" ht="13.5" thickBot="1">
      <c r="A14" s="20" t="s">
        <v>7</v>
      </c>
      <c r="B14" s="27"/>
      <c r="C14" s="27"/>
    </row>
    <row r="15" spans="1:3" ht="13.5" thickBot="1">
      <c r="A15" s="21"/>
      <c r="B15" s="25"/>
      <c r="C15" s="25"/>
    </row>
    <row r="16" spans="1:3" ht="12.75">
      <c r="A16" s="19" t="s">
        <v>14</v>
      </c>
      <c r="B16" s="2" t="s">
        <v>74</v>
      </c>
      <c r="C16" s="2" t="s">
        <v>21</v>
      </c>
    </row>
    <row r="17" spans="1:3" ht="12.75">
      <c r="A17" s="19" t="s">
        <v>45</v>
      </c>
      <c r="B17" s="2" t="s">
        <v>75</v>
      </c>
      <c r="C17" s="2" t="s">
        <v>78</v>
      </c>
    </row>
    <row r="18" spans="1:3" ht="12.75">
      <c r="A18" s="19" t="s">
        <v>30</v>
      </c>
      <c r="B18" s="2" t="s">
        <v>186</v>
      </c>
      <c r="C18" s="2" t="s">
        <v>187</v>
      </c>
    </row>
    <row r="19" spans="1:3" ht="12.75">
      <c r="A19" s="19" t="s">
        <v>46</v>
      </c>
      <c r="B19" s="2" t="s">
        <v>76</v>
      </c>
      <c r="C19" s="2" t="s">
        <v>80</v>
      </c>
    </row>
    <row r="20" spans="1:3" ht="12.75">
      <c r="A20" s="19" t="s">
        <v>47</v>
      </c>
      <c r="B20" s="2"/>
      <c r="C20" s="2"/>
    </row>
    <row r="21" spans="1:3" ht="13.5" thickBot="1">
      <c r="A21" s="20" t="s">
        <v>7</v>
      </c>
      <c r="B21" s="27"/>
      <c r="C21" s="27"/>
    </row>
    <row r="22" spans="1:3" ht="13.5" thickBot="1">
      <c r="A22" s="22"/>
      <c r="B22" s="24"/>
      <c r="C22" s="24"/>
    </row>
    <row r="23" spans="1:3" ht="12.75">
      <c r="A23" s="19"/>
      <c r="B23" s="2" t="s">
        <v>188</v>
      </c>
      <c r="C23" s="2" t="s">
        <v>62</v>
      </c>
    </row>
    <row r="24" spans="1:3" ht="12.75">
      <c r="A24" s="19"/>
      <c r="B24" s="2" t="s">
        <v>58</v>
      </c>
      <c r="C24" s="2" t="s">
        <v>63</v>
      </c>
    </row>
    <row r="25" spans="1:3" ht="12.75">
      <c r="A25" s="19" t="s">
        <v>184</v>
      </c>
      <c r="B25" s="30" t="s">
        <v>193</v>
      </c>
      <c r="C25" s="2" t="s">
        <v>194</v>
      </c>
    </row>
    <row r="26" spans="1:3" ht="12.75">
      <c r="A26" s="19"/>
      <c r="B26" s="2" t="s">
        <v>59</v>
      </c>
      <c r="C26" s="2" t="s">
        <v>65</v>
      </c>
    </row>
    <row r="27" spans="1:3" ht="12.75">
      <c r="A27" s="19"/>
      <c r="B27" s="2" t="s">
        <v>60</v>
      </c>
      <c r="C27" s="2" t="s">
        <v>185</v>
      </c>
    </row>
    <row r="28" spans="1:3" ht="13.5" thickBot="1">
      <c r="A28" s="20" t="s">
        <v>7</v>
      </c>
      <c r="B28" s="27"/>
      <c r="C28" s="27"/>
    </row>
    <row r="29" spans="1:3" ht="13.5" thickBot="1">
      <c r="A29" s="26"/>
      <c r="B29" s="25"/>
      <c r="C29" s="25"/>
    </row>
    <row r="30" spans="1:3" ht="12.75">
      <c r="A30" s="19"/>
      <c r="B30" s="8" t="s">
        <v>192</v>
      </c>
      <c r="C30" s="2" t="s">
        <v>191</v>
      </c>
    </row>
    <row r="31" spans="1:3" ht="12.75">
      <c r="A31" s="19" t="s">
        <v>48</v>
      </c>
      <c r="B31" s="2" t="s">
        <v>73</v>
      </c>
      <c r="C31" s="2" t="s">
        <v>72</v>
      </c>
    </row>
    <row r="32" spans="1:3" ht="12.75">
      <c r="A32" s="19"/>
      <c r="B32" s="2" t="s">
        <v>66</v>
      </c>
      <c r="C32" s="2" t="s">
        <v>71</v>
      </c>
    </row>
    <row r="33" spans="1:3" ht="12.75">
      <c r="A33" s="19" t="s">
        <v>49</v>
      </c>
      <c r="B33" s="2" t="s">
        <v>67</v>
      </c>
      <c r="C33" s="2" t="s">
        <v>70</v>
      </c>
    </row>
    <row r="34" spans="1:3" ht="12.75">
      <c r="A34" s="19"/>
      <c r="B34" s="2" t="s">
        <v>68</v>
      </c>
      <c r="C34" s="2" t="s">
        <v>69</v>
      </c>
    </row>
    <row r="35" spans="1:3" ht="13.5" thickBot="1">
      <c r="A35" s="20" t="s">
        <v>7</v>
      </c>
      <c r="B35" s="27"/>
      <c r="C35" s="27"/>
    </row>
    <row r="36" spans="1:3" ht="13.5" thickBot="1">
      <c r="A36" s="26"/>
      <c r="B36" s="25"/>
      <c r="C36" s="25"/>
    </row>
    <row r="37" ht="12.75">
      <c r="D37" s="60"/>
    </row>
    <row r="38" ht="12.75">
      <c r="D38" s="60"/>
    </row>
    <row r="39" ht="12.75">
      <c r="D39" s="60"/>
    </row>
    <row r="40" ht="12.75">
      <c r="D40" s="60"/>
    </row>
    <row r="41" spans="2:4" ht="12.75">
      <c r="B41" s="5" t="s">
        <v>50</v>
      </c>
      <c r="C41" t="s">
        <v>206</v>
      </c>
      <c r="D41" s="60"/>
    </row>
    <row r="42" spans="2:4" ht="12.75">
      <c r="B42" s="5" t="s">
        <v>51</v>
      </c>
      <c r="C42" t="s">
        <v>207</v>
      </c>
      <c r="D42" s="60"/>
    </row>
    <row r="43" spans="2:4" ht="12.75">
      <c r="B43" s="5" t="s">
        <v>52</v>
      </c>
      <c r="C43" t="s">
        <v>14</v>
      </c>
      <c r="D43" s="60"/>
    </row>
    <row r="44" spans="2:4" ht="12.75">
      <c r="B44" s="5" t="s">
        <v>53</v>
      </c>
      <c r="C44" t="s">
        <v>208</v>
      </c>
      <c r="D44" s="60"/>
    </row>
    <row r="45" spans="2:4" ht="12.75">
      <c r="B45" s="5" t="s">
        <v>54</v>
      </c>
      <c r="C45" t="s">
        <v>209</v>
      </c>
      <c r="D45" s="60"/>
    </row>
    <row r="46" spans="2:4" ht="12.75">
      <c r="B46" s="5" t="s">
        <v>55</v>
      </c>
      <c r="D46" s="60"/>
    </row>
    <row r="47" ht="12.75">
      <c r="D47" s="60"/>
    </row>
    <row r="48" ht="12.75">
      <c r="D48" s="60"/>
    </row>
    <row r="49" spans="2:4" ht="12.75">
      <c r="B49" t="s">
        <v>177</v>
      </c>
      <c r="D49" s="60"/>
    </row>
    <row r="50" spans="2:4" ht="12.75">
      <c r="B50" s="28" t="s">
        <v>180</v>
      </c>
      <c r="D50" s="60"/>
    </row>
    <row r="51" spans="2:4" ht="12.75">
      <c r="B51" s="5" t="s">
        <v>181</v>
      </c>
      <c r="D51" s="60"/>
    </row>
    <row r="52" ht="12.75">
      <c r="D52" s="60"/>
    </row>
    <row r="53" ht="12.75">
      <c r="D53" s="60"/>
    </row>
    <row r="54" ht="12.75">
      <c r="D54" s="60"/>
    </row>
    <row r="55" ht="12.75">
      <c r="D55" s="60"/>
    </row>
    <row r="56" ht="12.75">
      <c r="D56" s="60"/>
    </row>
    <row r="57" ht="12.75">
      <c r="D57" s="60"/>
    </row>
    <row r="58" ht="12.75">
      <c r="D58" s="60"/>
    </row>
    <row r="59" ht="12.75">
      <c r="D59" s="60"/>
    </row>
    <row r="60" ht="12.75">
      <c r="D60" s="60"/>
    </row>
    <row r="61" ht="12.75">
      <c r="D61" s="60"/>
    </row>
    <row r="62" ht="12.75">
      <c r="D62" s="60"/>
    </row>
    <row r="63" ht="12.75">
      <c r="D63" s="60"/>
    </row>
    <row r="64" ht="12.75">
      <c r="D64" s="60"/>
    </row>
    <row r="65" ht="12.75">
      <c r="D65" s="60"/>
    </row>
    <row r="66" ht="12.75">
      <c r="D66" s="60"/>
    </row>
    <row r="67" ht="12.75">
      <c r="D67" s="6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>Coupe de France Résultats</dc:subject>
  <dc:creator>Arnaud Courty</dc:creator>
  <cp:keywords/>
  <dc:description/>
  <cp:lastModifiedBy>Arnaud Courty</cp:lastModifiedBy>
  <cp:lastPrinted>2002-10-20T18:16:19Z</cp:lastPrinted>
  <dcterms:created xsi:type="dcterms:W3CDTF">2001-11-06T16:20:52Z</dcterms:created>
  <dcterms:modified xsi:type="dcterms:W3CDTF">2001-11-15T16:10:57Z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